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ổng hợp" sheetId="1" r:id="rId4"/>
    <sheet state="visible" name="Cá nhân 1" sheetId="2" r:id="rId5"/>
    <sheet state="visible" name="Cá nhân 2" sheetId="3" r:id="rId6"/>
    <sheet state="visible" name="Cá nhân 3" sheetId="4" r:id="rId7"/>
    <sheet state="visible" name="Cá nhân 4" sheetId="5" r:id="rId8"/>
    <sheet state="visible" name="Cá nhân 5" sheetId="6" r:id="rId9"/>
    <sheet state="visible" name="Cá nhân 6" sheetId="7" r:id="rId10"/>
    <sheet state="visible" name="Cá nhân 7" sheetId="8" r:id="rId11"/>
    <sheet state="visible" name="Cá nhân 8" sheetId="9" r:id="rId12"/>
  </sheets>
  <definedNames/>
  <calcPr/>
</workbook>
</file>

<file path=xl/sharedStrings.xml><?xml version="1.0" encoding="utf-8"?>
<sst xmlns="http://schemas.openxmlformats.org/spreadsheetml/2006/main" count="574" uniqueCount="87">
  <si>
    <t>BẢNG TỔNG HỢP NHẬT KÝ CÔNG VIỆC CỦA...............................</t>
  </si>
  <si>
    <t xml:space="preserve">THỨ ...., NGÀY .../.../2024 
</t>
  </si>
  <si>
    <t>Stt</t>
  </si>
  <si>
    <t>Họ và tên</t>
  </si>
  <si>
    <t>Cấp độ 4</t>
  </si>
  <si>
    <t>Cấp độ 3</t>
  </si>
  <si>
    <t>Cấp độ 2</t>
  </si>
  <si>
    <t>Cấp độ 1</t>
  </si>
  <si>
    <t>Lãnh đạo, quản lý</t>
  </si>
  <si>
    <t>Khác</t>
  </si>
  <si>
    <t>Tổng thời gian                                              (giờ)</t>
  </si>
  <si>
    <t>Kết quả đạt được</t>
  </si>
  <si>
    <t>Điểm trung bình</t>
  </si>
  <si>
    <t>Ghi chú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</si>
  <si>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</si>
  <si>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</si>
  <si>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</si>
  <si>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</si>
  <si>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</si>
  <si>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</si>
  <si>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</si>
  <si>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</si>
  <si>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</si>
  <si>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</si>
  <si>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</si>
  <si>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</si>
  <si>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Cá nhân 1</t>
  </si>
  <si>
    <t>Cá nhân 2</t>
  </si>
  <si>
    <t>Cá nhân 3</t>
  </si>
  <si>
    <t>Cá nhân 4</t>
  </si>
  <si>
    <t>Cá nhân 5</t>
  </si>
  <si>
    <t>Cá nhân 6</t>
  </si>
  <si>
    <t>Cá nhân 7</t>
  </si>
  <si>
    <t>Cá nhân 8</t>
  </si>
  <si>
    <t>TỔNG</t>
  </si>
  <si>
    <r>
      <rPr>
        <rFont val="Times New Roman"/>
        <b/>
        <color rgb="FF000000"/>
        <sz val="11.0"/>
      </rPr>
      <t xml:space="preserve">NGƯỜI LẬP BẢNG
</t>
    </r>
    <r>
      <rPr>
        <rFont val="Times New Roman"/>
        <b val="0"/>
        <i/>
        <color rgb="FF000000"/>
        <sz val="11.0"/>
      </rPr>
      <t>(Ký và ghi rõ họ tên)</t>
    </r>
  </si>
  <si>
    <r>
      <rPr>
        <rFont val="Times New Roman"/>
        <b/>
        <color rgb="FF000000"/>
        <sz val="11.0"/>
      </rPr>
      <t xml:space="preserve">NGƯỜI TRỰC TIẾP QUẢN LÝ
</t>
    </r>
    <r>
      <rPr>
        <rFont val="Times New Roman"/>
        <b val="0"/>
        <i/>
        <color rgb="FF000000"/>
        <sz val="11.0"/>
      </rPr>
      <t>(Ký và ghi rõ họ tên)</t>
    </r>
  </si>
  <si>
    <t xml:space="preserve">PHÊ DUYỆT CỦA LÃNH ĐẠO PHỤ TRÁCH </t>
  </si>
  <si>
    <t>Thành viên</t>
  </si>
  <si>
    <t>Đánh giá</t>
  </si>
  <si>
    <t>Lãnh đạo quản lý</t>
  </si>
  <si>
    <t>Cấp độ 6</t>
  </si>
  <si>
    <t>Cấp độ 5</t>
  </si>
  <si>
    <t>- Họ và tên: ...........................................................................................................</t>
  </si>
  <si>
    <t>- Chức danh, chức vụ: .........................................................................................</t>
  </si>
  <si>
    <t>- Vị trí việc làm đang đảm nhiệm: ...............................................................................................................</t>
  </si>
  <si>
    <t>- Nhiệm vụ được giao: .................................................................................................................................</t>
  </si>
  <si>
    <t>Tên nhiệm vụ hoặc công việc</t>
  </si>
  <si>
    <t>Ngày, tháng, năm được giao</t>
  </si>
  <si>
    <t xml:space="preserve">Ngày, tháng, năm hoàn thành </t>
  </si>
  <si>
    <t>Thời gian lãnh đạo giao phải hoàn thành</t>
  </si>
  <si>
    <t>Sản phẩm đầu ra</t>
  </si>
  <si>
    <t>Cá nhân tự đánh giá</t>
  </si>
  <si>
    <t>Người trực tiếp quản lý đánh giá</t>
  </si>
  <si>
    <t>Mức độ phức tạp và quy ước công việc</t>
  </si>
  <si>
    <t>Thời gian hoàn thành sản phẩm</t>
  </si>
  <si>
    <r>
      <rPr>
        <rFont val="Times New Roman"/>
        <color rgb="FF000000"/>
        <sz val="14.0"/>
      </rPr>
      <t xml:space="preserve">Tỷ lệ % mức độ hoàn thành </t>
    </r>
    <r>
      <rPr>
        <rFont val="Times New Roman"/>
        <i/>
        <color rgb="FF000000"/>
        <sz val="14.0"/>
      </rPr>
      <t>(tiến độ, chất lượng)</t>
    </r>
  </si>
  <si>
    <r>
      <rPr>
        <rFont val="Times New Roman"/>
        <color rgb="FF000000"/>
        <sz val="14.0"/>
      </rPr>
      <t xml:space="preserve">Tỷ lệ % mức độ hoàn thành </t>
    </r>
    <r>
      <rPr>
        <rFont val="Times New Roman"/>
        <i/>
        <color rgb="FF000000"/>
        <sz val="14.0"/>
      </rPr>
      <t>(tiến độ, chất lượng)</t>
    </r>
  </si>
  <si>
    <t>(13)</t>
  </si>
  <si>
    <t>(14)</t>
  </si>
  <si>
    <t>Soạn Báo cáo tổng kết 10 thực hiện Chỉ thị số....., ngày... . của Bộ chính trị</t>
  </si>
  <si>
    <t>Báo cáo</t>
  </si>
  <si>
    <t>Soạn thảo Quy định chức năng, nhiệm vụ cơ quan, đơn vị địa phương....</t>
  </si>
  <si>
    <t>Quy định</t>
  </si>
  <si>
    <t>Soạn Công văn mời họp</t>
  </si>
  <si>
    <t>Công văn</t>
  </si>
  <si>
    <t xml:space="preserve">Trao đổi thông tin với đồng nghiệp </t>
  </si>
  <si>
    <t>SỐ ĐIỂM ĐẠT ĐƯỢC</t>
  </si>
  <si>
    <t>XẾP LOẠI</t>
  </si>
  <si>
    <t>Quy ước:</t>
  </si>
  <si>
    <t>1. Số 5: Ký hiệu mức độ phức tạp của Lãnh đạo cơ quan cấp tỉnh và tương đương (Cột 7 và Cột 10)</t>
  </si>
  <si>
    <t>2. Số 6: Ký hiệu mức độ phức tạp của Lãnh đạo phòng cấp tỉnh và tương đương (Cột 7 và Cột 10)</t>
  </si>
  <si>
    <t>3. Số 7: Ký hiệu mức độ phức tạo Công việc khác (Cột 7 và Cột 10)</t>
  </si>
  <si>
    <r>
      <rPr>
        <rFont val="Times New Roman"/>
        <color rgb="FF000000"/>
        <sz val="14.0"/>
      </rPr>
      <t xml:space="preserve">Tỷ lệ % mức độ hoàn thành </t>
    </r>
    <r>
      <rPr>
        <rFont val="Times New Roman"/>
        <i/>
        <color rgb="FF000000"/>
        <sz val="14.0"/>
      </rPr>
      <t>(tiến độ, chất lượng)</t>
    </r>
  </si>
  <si>
    <r>
      <rPr>
        <rFont val="Times New Roman"/>
        <color rgb="FF000000"/>
        <sz val="14.0"/>
      </rPr>
      <t xml:space="preserve">Tỷ lệ % mức độ hoàn thành </t>
    </r>
    <r>
      <rPr>
        <rFont val="Times New Roman"/>
        <i/>
        <color rgb="FF000000"/>
        <sz val="14.0"/>
      </rPr>
      <t>(tiến độ, chất lượng)</t>
    </r>
  </si>
  <si>
    <r>
      <rPr>
        <rFont val="Times New Roman"/>
        <color rgb="FF000000"/>
        <sz val="14.0"/>
      </rPr>
      <t xml:space="preserve">Tỷ lệ % mức độ hoàn thành </t>
    </r>
    <r>
      <rPr>
        <rFont val="Times New Roman"/>
        <i/>
        <color rgb="FF000000"/>
        <sz val="14.0"/>
      </rPr>
      <t>(tiến độ, chất lượng)</t>
    </r>
  </si>
  <si>
    <r>
      <rPr>
        <rFont val="Times New Roman"/>
        <color rgb="FF000000"/>
        <sz val="14.0"/>
      </rPr>
      <t xml:space="preserve">Tỷ lệ % mức độ hoàn thành </t>
    </r>
    <r>
      <rPr>
        <rFont val="Times New Roman"/>
        <i/>
        <color rgb="FF000000"/>
        <sz val="14.0"/>
      </rPr>
      <t>(tiến độ, chất lượng)</t>
    </r>
  </si>
  <si>
    <r>
      <rPr>
        <rFont val="Times New Roman"/>
        <color rgb="FF000000"/>
        <sz val="14.0"/>
      </rPr>
      <t xml:space="preserve">Tỷ lệ % mức độ hoàn thành </t>
    </r>
    <r>
      <rPr>
        <rFont val="Times New Roman"/>
        <i/>
        <color rgb="FF000000"/>
        <sz val="14.0"/>
      </rPr>
      <t>(tiến độ, chất lượng)</t>
    </r>
  </si>
  <si>
    <r>
      <rPr>
        <rFont val="Times New Roman"/>
        <color rgb="FF000000"/>
        <sz val="14.0"/>
      </rPr>
      <t xml:space="preserve">Tỷ lệ % mức độ hoàn thành </t>
    </r>
    <r>
      <rPr>
        <rFont val="Times New Roman"/>
        <i/>
        <color rgb="FF000000"/>
        <sz val="14.0"/>
      </rPr>
      <t>(tiến độ, chất lượng)</t>
    </r>
  </si>
  <si>
    <r>
      <rPr>
        <rFont val="Times New Roman"/>
        <color rgb="FF000000"/>
        <sz val="14.0"/>
      </rPr>
      <t xml:space="preserve">Tỷ lệ % mức độ hoàn thành </t>
    </r>
    <r>
      <rPr>
        <rFont val="Times New Roman"/>
        <i/>
        <color rgb="FF000000"/>
        <sz val="14.0"/>
      </rPr>
      <t>(tiến độ, chất lượng)</t>
    </r>
  </si>
  <si>
    <r>
      <rPr>
        <rFont val="Times New Roman"/>
        <color rgb="FF000000"/>
        <sz val="14.0"/>
      </rPr>
      <t xml:space="preserve">Tỷ lệ % mức độ hoàn thành </t>
    </r>
    <r>
      <rPr>
        <rFont val="Times New Roman"/>
        <i/>
        <color rgb="FF000000"/>
        <sz val="14.0"/>
      </rPr>
      <t>(tiến độ, chất lượng)</t>
    </r>
  </si>
  <si>
    <r>
      <rPr>
        <rFont val="Times New Roman"/>
        <color rgb="FF000000"/>
        <sz val="14.0"/>
      </rPr>
      <t xml:space="preserve">Tỷ lệ % mức độ hoàn thành </t>
    </r>
    <r>
      <rPr>
        <rFont val="Times New Roman"/>
        <i/>
        <color rgb="FF000000"/>
        <sz val="14.0"/>
      </rPr>
      <t>(tiến độ, chất lượng)</t>
    </r>
  </si>
  <si>
    <r>
      <rPr>
        <rFont val="Times New Roman"/>
        <color rgb="FF000000"/>
        <sz val="14.0"/>
      </rPr>
      <t xml:space="preserve">Tỷ lệ % mức độ hoàn thành </t>
    </r>
    <r>
      <rPr>
        <rFont val="Times New Roman"/>
        <i/>
        <color rgb="FF000000"/>
        <sz val="14.0"/>
      </rPr>
      <t>(tiến độ, chất lượng)</t>
    </r>
  </si>
  <si>
    <r>
      <rPr>
        <rFont val="Times New Roman"/>
        <color rgb="FF000000"/>
        <sz val="14.0"/>
      </rPr>
      <t xml:space="preserve">Tỷ lệ % mức độ hoàn thành </t>
    </r>
    <r>
      <rPr>
        <rFont val="Times New Roman"/>
        <i/>
        <color rgb="FF000000"/>
        <sz val="14.0"/>
      </rPr>
      <t>(tiến độ, chất lượng)</t>
    </r>
  </si>
  <si>
    <r>
      <rPr>
        <rFont val="Times New Roman"/>
        <color rgb="FF000000"/>
        <sz val="14.0"/>
      </rPr>
      <t xml:space="preserve">Tỷ lệ % mức độ hoàn thành </t>
    </r>
    <r>
      <rPr>
        <rFont val="Times New Roman"/>
        <i/>
        <color rgb="FF000000"/>
        <sz val="14.0"/>
      </rPr>
      <t>(tiến độ, chất lượng)</t>
    </r>
  </si>
  <si>
    <r>
      <rPr>
        <rFont val="Times New Roman"/>
        <color rgb="FF000000"/>
        <sz val="14.0"/>
      </rPr>
      <t xml:space="preserve">Tỷ lệ % mức độ hoàn thành </t>
    </r>
    <r>
      <rPr>
        <rFont val="Times New Roman"/>
        <i/>
        <color rgb="FF000000"/>
        <sz val="14.0"/>
      </rPr>
      <t>(tiến độ, chất lượng)</t>
    </r>
  </si>
  <si>
    <r>
      <rPr>
        <rFont val="Times New Roman"/>
        <color rgb="FF000000"/>
        <sz val="14.0"/>
      </rPr>
      <t xml:space="preserve">Tỷ lệ % mức độ hoàn thành </t>
    </r>
    <r>
      <rPr>
        <rFont val="Times New Roman"/>
        <i/>
        <color rgb="FF000000"/>
        <sz val="14.0"/>
      </rPr>
      <t>(tiến độ, chất lượng)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</si>
</sst>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hh:mm"/>
    <numFmt numFmtId="165" formatCode="mm/dd/yyyy"/>
  </numFmts>
  <fonts count="16">
    <font>
      <sz val="11.0"/>
      <color theme="1"/>
      <name val="Calibri"/>
      <scheme val="minor"/>
    </font>
    <font>
      <sz val="12.0"/>
      <color rgb="FF000000"/>
      <name val="Times New Roman"/>
    </font>
    <font>
      <b/>
      <sz val="12.0"/>
      <color rgb="FF000000"/>
      <name val="Times New Roman"/>
    </font>
    <font>
      <b/>
      <sz val="13.0"/>
      <color rgb="FF000000"/>
      <name val="Times New Roman"/>
    </font>
    <font/>
    <font>
      <i/>
      <sz val="13.0"/>
      <color rgb="FF000000"/>
      <name val="Times New Roman"/>
    </font>
    <font>
      <sz val="13.0"/>
      <color rgb="FF000000"/>
      <name val="Times New Roman"/>
    </font>
    <font>
      <sz val="14.0"/>
      <color rgb="FF000000"/>
      <name val="Times New Roman"/>
    </font>
    <font>
      <b/>
      <sz val="14.0"/>
      <color rgb="FF000000"/>
      <name val="Times New Roman"/>
    </font>
    <font>
      <sz val="11.0"/>
      <color rgb="FF000000"/>
      <name val="Times New Roman"/>
    </font>
    <font>
      <b/>
      <sz val="11.0"/>
      <color rgb="FF000000"/>
      <name val="Times New Roman"/>
    </font>
    <font>
      <color rgb="FF000000"/>
      <name val="Calibri"/>
    </font>
    <font>
      <i/>
      <sz val="14.0"/>
      <color rgb="FF000000"/>
      <name val="Times New Roman"/>
    </font>
    <font>
      <sz val="14.0"/>
      <color rgb="FF000000"/>
      <name val="Calibri"/>
    </font>
    <font>
      <sz val="16.0"/>
      <color rgb="FF000000"/>
      <name val="Calibri"/>
    </font>
    <font>
      <b/>
      <i/>
      <sz val="11.0"/>
      <color rgb="FF00000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C0000"/>
        <bgColor rgb="FFCC0000"/>
      </patternFill>
    </fill>
  </fills>
  <borders count="8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shrinkToFit="0" vertical="center" wrapText="1"/>
    </xf>
    <xf borderId="1" fillId="0" fontId="2" numFmtId="0" xfId="0" applyBorder="1" applyFont="1"/>
    <xf borderId="2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3" fillId="0" fontId="4" numFmtId="0" xfId="0" applyBorder="1" applyFont="1"/>
    <xf quotePrefix="1" borderId="3" fillId="0" fontId="5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4" fillId="0" fontId="6" numFmtId="0" xfId="0" applyBorder="1" applyFont="1"/>
    <xf borderId="4" fillId="2" fontId="7" numFmtId="2" xfId="0" applyBorder="1" applyFill="1" applyFont="1" applyNumberFormat="1"/>
    <xf borderId="4" fillId="3" fontId="7" numFmtId="2" xfId="0" applyBorder="1" applyFill="1" applyFont="1" applyNumberFormat="1"/>
    <xf borderId="4" fillId="0" fontId="7" numFmtId="2" xfId="0" applyAlignment="1" applyBorder="1" applyFont="1" applyNumberFormat="1">
      <alignment shrinkToFit="0" vertical="center" wrapText="1"/>
    </xf>
    <xf borderId="4" fillId="0" fontId="7" numFmtId="0" xfId="0" applyAlignment="1" applyBorder="1" applyFont="1">
      <alignment shrinkToFit="0" vertical="center" wrapText="1"/>
    </xf>
    <xf borderId="0" fillId="0" fontId="1" numFmtId="2" xfId="0" applyAlignment="1" applyFont="1" applyNumberFormat="1">
      <alignment vertical="center"/>
    </xf>
    <xf borderId="0" fillId="0" fontId="1" numFmtId="0" xfId="0" applyAlignment="1" applyFont="1">
      <alignment vertical="center"/>
    </xf>
    <xf borderId="5" fillId="0" fontId="3" numFmtId="0" xfId="0" applyAlignment="1" applyBorder="1" applyFont="1">
      <alignment horizontal="center" shrinkToFit="0" vertical="center" wrapText="1"/>
    </xf>
    <xf borderId="6" fillId="0" fontId="4" numFmtId="0" xfId="0" applyBorder="1" applyFont="1"/>
    <xf borderId="6" fillId="0" fontId="3" numFmtId="2" xfId="0" applyAlignment="1" applyBorder="1" applyFont="1" applyNumberFormat="1">
      <alignment horizontal="right" shrinkToFit="0" vertical="center" wrapText="1"/>
    </xf>
    <xf borderId="6" fillId="0" fontId="8" numFmtId="2" xfId="0" applyAlignment="1" applyBorder="1" applyFont="1" applyNumberFormat="1">
      <alignment horizontal="right" shrinkToFit="0" vertical="center" wrapText="1"/>
    </xf>
    <xf borderId="6" fillId="0" fontId="8" numFmtId="0" xfId="0" applyAlignment="1" applyBorder="1" applyFont="1">
      <alignment horizontal="right" shrinkToFit="0" vertical="center" wrapText="1"/>
    </xf>
    <xf borderId="4" fillId="0" fontId="8" numFmtId="0" xfId="0" applyAlignment="1" applyBorder="1" applyFont="1">
      <alignment shrinkToFit="0" vertical="center" wrapText="1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left" shrinkToFit="0" wrapText="1"/>
    </xf>
    <xf borderId="0" fillId="0" fontId="9" numFmtId="0" xfId="0" applyFont="1"/>
    <xf borderId="0" fillId="0" fontId="10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center" shrinkToFit="0" vertical="top" wrapText="1"/>
    </xf>
    <xf borderId="0" fillId="0" fontId="10" numFmtId="0" xfId="0" applyAlignment="1" applyFont="1">
      <alignment horizontal="center"/>
    </xf>
    <xf borderId="0" fillId="0" fontId="10" numFmtId="0" xfId="0" applyFont="1"/>
    <xf borderId="0" fillId="2" fontId="1" numFmtId="0" xfId="0" applyAlignment="1" applyFont="1">
      <alignment horizontal="center" vertical="center"/>
    </xf>
    <xf borderId="0" fillId="2" fontId="1" numFmtId="0" xfId="0" applyFont="1"/>
    <xf borderId="0" fillId="0" fontId="11" numFmtId="0" xfId="0" applyFont="1"/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right" vertical="center"/>
    </xf>
    <xf borderId="0" fillId="2" fontId="1" numFmtId="0" xfId="0" applyAlignment="1" applyFont="1">
      <alignment horizontal="left" vertical="center"/>
    </xf>
    <xf borderId="0" fillId="2" fontId="1" numFmtId="0" xfId="0" applyAlignment="1" applyFont="1">
      <alignment horizontal="right" vertical="center"/>
    </xf>
    <xf borderId="0" fillId="2" fontId="2" numFmtId="0" xfId="0" applyAlignment="1" applyFont="1">
      <alignment horizontal="right"/>
    </xf>
    <xf quotePrefix="1" borderId="0" fillId="0" fontId="7" numFmtId="0" xfId="0" applyFont="1"/>
    <xf borderId="0" fillId="0" fontId="7" numFmtId="0" xfId="0" applyFont="1"/>
    <xf borderId="0" fillId="2" fontId="1" numFmtId="0" xfId="0" applyAlignment="1" applyFont="1">
      <alignment vertical="center"/>
    </xf>
    <xf borderId="0" fillId="0" fontId="2" numFmtId="0" xfId="0" applyFont="1"/>
    <xf borderId="0" fillId="2" fontId="2" numFmtId="0" xfId="0" applyAlignment="1" applyFont="1">
      <alignment horizontal="right" vertical="center"/>
    </xf>
    <xf borderId="2" fillId="0" fontId="8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7" fillId="0" fontId="4" numFmtId="0" xfId="0" applyBorder="1" applyFont="1"/>
    <xf borderId="0" fillId="0" fontId="7" numFmtId="0" xfId="0" applyAlignment="1" applyFont="1">
      <alignment horizontal="center" vertical="center"/>
    </xf>
    <xf borderId="3" fillId="0" fontId="7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quotePrefix="1" borderId="4" fillId="0" fontId="12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horizontal="center" vertical="center"/>
    </xf>
    <xf borderId="4" fillId="0" fontId="7" numFmtId="0" xfId="0" applyAlignment="1" applyBorder="1" applyFont="1">
      <alignment shrinkToFit="0" wrapText="1"/>
    </xf>
    <xf borderId="4" fillId="0" fontId="7" numFmtId="164" xfId="0" applyAlignment="1" applyBorder="1" applyFont="1" applyNumberFormat="1">
      <alignment shrinkToFit="0" vertical="center" wrapText="1"/>
    </xf>
    <xf borderId="4" fillId="0" fontId="7" numFmtId="20" xfId="0" applyAlignment="1" applyBorder="1" applyFont="1" applyNumberFormat="1">
      <alignment shrinkToFit="0" vertical="center" wrapText="1"/>
    </xf>
    <xf borderId="4" fillId="0" fontId="7" numFmtId="165" xfId="0" applyAlignment="1" applyBorder="1" applyFont="1" applyNumberFormat="1">
      <alignment horizontal="center" shrinkToFit="0" vertical="center" wrapText="1"/>
    </xf>
    <xf borderId="4" fillId="0" fontId="7" numFmtId="3" xfId="0" applyAlignment="1" applyBorder="1" applyFont="1" applyNumberFormat="1">
      <alignment shrinkToFit="0" vertical="center" wrapText="1"/>
    </xf>
    <xf borderId="4" fillId="2" fontId="7" numFmtId="0" xfId="0" applyAlignment="1" applyBorder="1" applyFont="1">
      <alignment horizontal="left" shrinkToFit="0" wrapText="1"/>
    </xf>
    <xf borderId="4" fillId="0" fontId="7" numFmtId="0" xfId="0" applyBorder="1" applyFont="1"/>
    <xf borderId="4" fillId="0" fontId="7" numFmtId="14" xfId="0" applyAlignment="1" applyBorder="1" applyFont="1" applyNumberFormat="1">
      <alignment horizontal="center" shrinkToFit="0" vertical="center" wrapText="1"/>
    </xf>
    <xf borderId="4" fillId="0" fontId="7" numFmtId="0" xfId="0" applyAlignment="1" applyBorder="1" applyFont="1">
      <alignment horizontal="center"/>
    </xf>
    <xf borderId="4" fillId="0" fontId="8" numFmtId="164" xfId="0" applyAlignment="1" applyBorder="1" applyFont="1" applyNumberFormat="1">
      <alignment horizontal="center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4" fillId="0" fontId="8" numFmtId="2" xfId="0" applyAlignment="1" applyBorder="1" applyFont="1" applyNumberFormat="1">
      <alignment horizontal="right" shrinkToFit="0" vertical="center" wrapText="1"/>
    </xf>
    <xf borderId="4" fillId="0" fontId="8" numFmtId="2" xfId="0" applyAlignment="1" applyBorder="1" applyFont="1" applyNumberFormat="1">
      <alignment horizontal="center" shrinkToFit="0" vertical="center" wrapText="1"/>
    </xf>
    <xf borderId="0" fillId="0" fontId="13" numFmtId="0" xfId="0" applyFont="1"/>
    <xf borderId="4" fillId="0" fontId="14" numFmtId="0" xfId="0" applyBorder="1" applyFont="1"/>
    <xf borderId="4" fillId="0" fontId="8" numFmtId="1" xfId="0" applyBorder="1" applyFont="1" applyNumberFormat="1"/>
    <xf borderId="0" fillId="0" fontId="14" numFmtId="0" xfId="0" applyFont="1"/>
    <xf borderId="0" fillId="0" fontId="12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right"/>
    </xf>
    <xf borderId="0" fillId="4" fontId="10" numFmtId="0" xfId="0" applyAlignment="1" applyFill="1" applyFont="1">
      <alignment horizontal="right"/>
    </xf>
    <xf borderId="0" fillId="0" fontId="15" numFmtId="0" xfId="0" applyAlignment="1" applyFont="1">
      <alignment shrinkToFit="0" wrapText="1"/>
    </xf>
    <xf borderId="0" fillId="0" fontId="10" numFmtId="1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schemas.openxmlformats.org/officeDocument/2006/relationships/worksheet" Target="worksheets/sheet9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876550" cy="552450"/>
    <xdr:sp>
      <xdr:nvSpPr>
        <xdr:cNvPr id="3" name="Shape 3"/>
        <xdr:cNvSpPr txBox="1"/>
      </xdr:nvSpPr>
      <xdr:spPr>
        <a:xfrm>
          <a:off x="3912488" y="3508538"/>
          <a:ext cx="2867025" cy="5429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b="1" lang="en-US" sz="14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TÊN CƠ QUAN:..............................</a:t>
          </a:r>
          <a:endParaRPr b="1"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b="1" baseline="30000" sz="14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457200</xdr:colOff>
      <xdr:row>0</xdr:row>
      <xdr:rowOff>19050</xdr:rowOff>
    </xdr:from>
    <xdr:ext cx="2905125" cy="400050"/>
    <xdr:sp>
      <xdr:nvSpPr>
        <xdr:cNvPr id="4" name="Shape 4"/>
        <xdr:cNvSpPr txBox="1"/>
      </xdr:nvSpPr>
      <xdr:spPr>
        <a:xfrm>
          <a:off x="3898200" y="3584738"/>
          <a:ext cx="2895600" cy="3905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b="1" lang="en-US" sz="18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TÊN CƠ QUAN…………..</a:t>
          </a:r>
          <a:endParaRPr b="1" baseline="30000" sz="18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2</xdr:col>
      <xdr:colOff>247650</xdr:colOff>
      <xdr:row>2</xdr:row>
      <xdr:rowOff>57150</xdr:rowOff>
    </xdr:from>
    <xdr:ext cx="8191500" cy="400050"/>
    <xdr:sp>
      <xdr:nvSpPr>
        <xdr:cNvPr id="5" name="Shape 5"/>
        <xdr:cNvSpPr txBox="1"/>
      </xdr:nvSpPr>
      <xdr:spPr>
        <a:xfrm>
          <a:off x="1255013" y="3584738"/>
          <a:ext cx="8181975" cy="3905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b="1" lang="en-US" sz="18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BẢNG THỐNG KÊ NHẬT KÝ CÔNG VIỆC CÁ NHÂN NGÀY …/…/2024</a:t>
          </a:r>
          <a:endParaRPr b="1" baseline="30000" i="0" sz="18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3</xdr:col>
      <xdr:colOff>923925</xdr:colOff>
      <xdr:row>35</xdr:row>
      <xdr:rowOff>0</xdr:rowOff>
    </xdr:from>
    <xdr:ext cx="3352800" cy="1619250"/>
    <xdr:sp>
      <xdr:nvSpPr>
        <xdr:cNvPr id="6" name="Shape 6"/>
        <xdr:cNvSpPr txBox="1"/>
      </xdr:nvSpPr>
      <xdr:spPr>
        <a:xfrm>
          <a:off x="3674363" y="2975138"/>
          <a:ext cx="3343275" cy="16097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2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PHÊ DUYỆT CỦA THỦ TRƯỞNG CƠ QUAN</a:t>
          </a:r>
          <a:endParaRPr b="1" sz="12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i="1" lang="en-US" sz="12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(Ký và ghi rõ họ tên)</a:t>
          </a:r>
          <a:endParaRPr i="1" sz="12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i="1" sz="12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</xdr:col>
      <xdr:colOff>238125</xdr:colOff>
      <xdr:row>27</xdr:row>
      <xdr:rowOff>0</xdr:rowOff>
    </xdr:from>
    <xdr:ext cx="2600325" cy="1847850"/>
    <xdr:sp>
      <xdr:nvSpPr>
        <xdr:cNvPr id="7" name="Shape 7"/>
        <xdr:cNvSpPr txBox="1"/>
      </xdr:nvSpPr>
      <xdr:spPr>
        <a:xfrm>
          <a:off x="4050600" y="2860838"/>
          <a:ext cx="2590800" cy="18383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4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NGƯỜI GHI NHẬT KÝ</a:t>
          </a:r>
          <a:endParaRPr b="1" sz="14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i="1" lang="en-US" sz="14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(Ký và ghi rõ họ tên)</a:t>
          </a:r>
          <a:endParaRPr i="1" sz="14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9</xdr:col>
      <xdr:colOff>885825</xdr:colOff>
      <xdr:row>27</xdr:row>
      <xdr:rowOff>28575</xdr:rowOff>
    </xdr:from>
    <xdr:ext cx="3009900" cy="1781175"/>
    <xdr:sp>
      <xdr:nvSpPr>
        <xdr:cNvPr id="8" name="Shape 8"/>
        <xdr:cNvSpPr txBox="1"/>
      </xdr:nvSpPr>
      <xdr:spPr>
        <a:xfrm>
          <a:off x="3845813" y="2894175"/>
          <a:ext cx="3000375" cy="17716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4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NGƯỜI TRỰC TIẾP QUẢN LÝ</a:t>
          </a:r>
          <a:endParaRPr b="1" sz="14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i="1" lang="en-US" sz="14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(Ký và ghi rõ họ tên)</a:t>
          </a:r>
          <a:endParaRPr i="1" sz="14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marR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1" sz="14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marR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1" sz="14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marR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1" sz="14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marR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1" sz="14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marR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1" sz="14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b="1" i="0" sz="14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457200</xdr:colOff>
      <xdr:row>0</xdr:row>
      <xdr:rowOff>19050</xdr:rowOff>
    </xdr:from>
    <xdr:ext cx="2905125" cy="400050"/>
    <xdr:sp>
      <xdr:nvSpPr>
        <xdr:cNvPr id="9" name="Shape 9"/>
        <xdr:cNvSpPr txBox="1"/>
      </xdr:nvSpPr>
      <xdr:spPr>
        <a:xfrm>
          <a:off x="3898200" y="3584738"/>
          <a:ext cx="2895600" cy="3905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b="1" lang="en-US" sz="18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TÊN CƠ QUAN:.................</a:t>
          </a:r>
          <a:endParaRPr b="1" baseline="30000" sz="18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2</xdr:col>
      <xdr:colOff>247650</xdr:colOff>
      <xdr:row>2</xdr:row>
      <xdr:rowOff>57150</xdr:rowOff>
    </xdr:from>
    <xdr:ext cx="8191500" cy="400050"/>
    <xdr:sp>
      <xdr:nvSpPr>
        <xdr:cNvPr id="10" name="Shape 10"/>
        <xdr:cNvSpPr txBox="1"/>
      </xdr:nvSpPr>
      <xdr:spPr>
        <a:xfrm>
          <a:off x="1255013" y="3584738"/>
          <a:ext cx="8181975" cy="3905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b="1" lang="en-US" sz="18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BẢNG THỐNG KÊ NHẬT KÝ CÔNG VIỆC CÁ NHÂN NGÀY …/…/2024</a:t>
          </a:r>
          <a:endParaRPr b="1" baseline="30000" i="0" sz="18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3</xdr:col>
      <xdr:colOff>923925</xdr:colOff>
      <xdr:row>32</xdr:row>
      <xdr:rowOff>0</xdr:rowOff>
    </xdr:from>
    <xdr:ext cx="3333750" cy="333375"/>
    <xdr:sp>
      <xdr:nvSpPr>
        <xdr:cNvPr id="11" name="Shape 11"/>
        <xdr:cNvSpPr txBox="1"/>
      </xdr:nvSpPr>
      <xdr:spPr>
        <a:xfrm>
          <a:off x="3683888" y="3618075"/>
          <a:ext cx="3324225" cy="3238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2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PHÊ DUYỆT CỦA THỦ TRƯỞNG CƠ QUAN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10</xdr:col>
      <xdr:colOff>0</xdr:colOff>
      <xdr:row>24</xdr:row>
      <xdr:rowOff>0</xdr:rowOff>
    </xdr:from>
    <xdr:ext cx="2828925" cy="1676400"/>
    <xdr:sp>
      <xdr:nvSpPr>
        <xdr:cNvPr id="12" name="Shape 12"/>
        <xdr:cNvSpPr txBox="1"/>
      </xdr:nvSpPr>
      <xdr:spPr>
        <a:xfrm>
          <a:off x="3936300" y="2946563"/>
          <a:ext cx="2819400" cy="16668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4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NGƯỜI TRỰC TIẾP QUẢN LÝ</a:t>
          </a:r>
          <a:endParaRPr b="1" i="0" sz="14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238125</xdr:colOff>
      <xdr:row>24</xdr:row>
      <xdr:rowOff>0</xdr:rowOff>
    </xdr:from>
    <xdr:ext cx="2600325" cy="1628775"/>
    <xdr:sp>
      <xdr:nvSpPr>
        <xdr:cNvPr id="13" name="Shape 13"/>
        <xdr:cNvSpPr txBox="1"/>
      </xdr:nvSpPr>
      <xdr:spPr>
        <a:xfrm>
          <a:off x="4050600" y="2970375"/>
          <a:ext cx="2590800" cy="16192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4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NGƯỜI GHI NHẬT KÝ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457200</xdr:colOff>
      <xdr:row>0</xdr:row>
      <xdr:rowOff>19050</xdr:rowOff>
    </xdr:from>
    <xdr:ext cx="2905125" cy="400050"/>
    <xdr:sp>
      <xdr:nvSpPr>
        <xdr:cNvPr id="14" name="Shape 14"/>
        <xdr:cNvSpPr txBox="1"/>
      </xdr:nvSpPr>
      <xdr:spPr>
        <a:xfrm>
          <a:off x="3898200" y="3584738"/>
          <a:ext cx="2895600" cy="3905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b="1" lang="en-US" sz="18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TÊN CƠ QUAN:.................</a:t>
          </a:r>
          <a:endParaRPr b="1" baseline="30000" sz="18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2</xdr:col>
      <xdr:colOff>247650</xdr:colOff>
      <xdr:row>2</xdr:row>
      <xdr:rowOff>57150</xdr:rowOff>
    </xdr:from>
    <xdr:ext cx="8191500" cy="400050"/>
    <xdr:sp>
      <xdr:nvSpPr>
        <xdr:cNvPr id="15" name="Shape 15"/>
        <xdr:cNvSpPr txBox="1"/>
      </xdr:nvSpPr>
      <xdr:spPr>
        <a:xfrm>
          <a:off x="1255013" y="3584738"/>
          <a:ext cx="8181975" cy="3905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b="1" lang="en-US" sz="18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BẢNG THỐNG KÊ NHẬT KÝ CÔNG VIỆC CÁ NHÂN NGÀY …/…/2024</a:t>
          </a:r>
          <a:endParaRPr b="1" baseline="30000" i="0" sz="18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3</xdr:col>
      <xdr:colOff>923925</xdr:colOff>
      <xdr:row>32</xdr:row>
      <xdr:rowOff>0</xdr:rowOff>
    </xdr:from>
    <xdr:ext cx="3333750" cy="333375"/>
    <xdr:sp>
      <xdr:nvSpPr>
        <xdr:cNvPr id="16" name="Shape 16"/>
        <xdr:cNvSpPr txBox="1"/>
      </xdr:nvSpPr>
      <xdr:spPr>
        <a:xfrm>
          <a:off x="3683888" y="3618075"/>
          <a:ext cx="3324225" cy="3238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2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PHÊ DUYỆT CỦA THỦ TRƯỞNG CƠ QUAN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10</xdr:col>
      <xdr:colOff>0</xdr:colOff>
      <xdr:row>24</xdr:row>
      <xdr:rowOff>0</xdr:rowOff>
    </xdr:from>
    <xdr:ext cx="2914650" cy="1676400"/>
    <xdr:sp>
      <xdr:nvSpPr>
        <xdr:cNvPr id="17" name="Shape 17"/>
        <xdr:cNvSpPr txBox="1"/>
      </xdr:nvSpPr>
      <xdr:spPr>
        <a:xfrm>
          <a:off x="3893438" y="2946563"/>
          <a:ext cx="2905125" cy="16668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4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NGƯỜI TRỰC TIẾP QUẢN LÝ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b="1" i="0" sz="14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238125</xdr:colOff>
      <xdr:row>24</xdr:row>
      <xdr:rowOff>0</xdr:rowOff>
    </xdr:from>
    <xdr:ext cx="2600325" cy="1628775"/>
    <xdr:sp>
      <xdr:nvSpPr>
        <xdr:cNvPr id="18" name="Shape 18"/>
        <xdr:cNvSpPr txBox="1"/>
      </xdr:nvSpPr>
      <xdr:spPr>
        <a:xfrm>
          <a:off x="4050600" y="2970375"/>
          <a:ext cx="2590800" cy="16192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4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NGƯỜI GHI NHẬT KÝ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457200</xdr:colOff>
      <xdr:row>0</xdr:row>
      <xdr:rowOff>19050</xdr:rowOff>
    </xdr:from>
    <xdr:ext cx="2905125" cy="400050"/>
    <xdr:sp>
      <xdr:nvSpPr>
        <xdr:cNvPr id="19" name="Shape 19"/>
        <xdr:cNvSpPr txBox="1"/>
      </xdr:nvSpPr>
      <xdr:spPr>
        <a:xfrm>
          <a:off x="3898200" y="3584738"/>
          <a:ext cx="2895600" cy="3905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b="1" lang="en-US" sz="18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TÊN CƠ QUAN:...............</a:t>
          </a:r>
          <a:endParaRPr b="1" baseline="30000" sz="18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2</xdr:col>
      <xdr:colOff>247650</xdr:colOff>
      <xdr:row>2</xdr:row>
      <xdr:rowOff>57150</xdr:rowOff>
    </xdr:from>
    <xdr:ext cx="8191500" cy="400050"/>
    <xdr:sp>
      <xdr:nvSpPr>
        <xdr:cNvPr id="20" name="Shape 20"/>
        <xdr:cNvSpPr txBox="1"/>
      </xdr:nvSpPr>
      <xdr:spPr>
        <a:xfrm>
          <a:off x="1255013" y="3584738"/>
          <a:ext cx="8181975" cy="3905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b="1" lang="en-US" sz="18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BẢNG THỐNG KÊ NHẬT KÝ CÔNG VIỆC CÁ NHÂN NGÀY …/…/2024</a:t>
          </a:r>
          <a:endParaRPr b="1" baseline="30000" i="0" sz="18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3</xdr:col>
      <xdr:colOff>923925</xdr:colOff>
      <xdr:row>32</xdr:row>
      <xdr:rowOff>0</xdr:rowOff>
    </xdr:from>
    <xdr:ext cx="3333750" cy="333375"/>
    <xdr:sp>
      <xdr:nvSpPr>
        <xdr:cNvPr id="21" name="Shape 21"/>
        <xdr:cNvSpPr txBox="1"/>
      </xdr:nvSpPr>
      <xdr:spPr>
        <a:xfrm>
          <a:off x="3683888" y="3618075"/>
          <a:ext cx="3324225" cy="3238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2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PHÊ DUYỆT CỦA THỦ TRƯỞNG CƠ QUAN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10</xdr:col>
      <xdr:colOff>0</xdr:colOff>
      <xdr:row>24</xdr:row>
      <xdr:rowOff>0</xdr:rowOff>
    </xdr:from>
    <xdr:ext cx="2952750" cy="1676400"/>
    <xdr:sp>
      <xdr:nvSpPr>
        <xdr:cNvPr id="22" name="Shape 22"/>
        <xdr:cNvSpPr txBox="1"/>
      </xdr:nvSpPr>
      <xdr:spPr>
        <a:xfrm>
          <a:off x="3874388" y="2946563"/>
          <a:ext cx="2943225" cy="16668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4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NGƯỜI TRỰC TIẾP QUẢN LÝ</a:t>
          </a:r>
          <a:endParaRPr sz="1400"/>
        </a:p>
        <a:p>
          <a:pPr indent="0" lvl="0" marL="0" marR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1" sz="14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marR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1" sz="14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marR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1" sz="14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marR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1" sz="14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marR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1" sz="14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marR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b="1" i="0" sz="14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238125</xdr:colOff>
      <xdr:row>24</xdr:row>
      <xdr:rowOff>0</xdr:rowOff>
    </xdr:from>
    <xdr:ext cx="2600325" cy="1628775"/>
    <xdr:sp>
      <xdr:nvSpPr>
        <xdr:cNvPr id="23" name="Shape 23"/>
        <xdr:cNvSpPr txBox="1"/>
      </xdr:nvSpPr>
      <xdr:spPr>
        <a:xfrm>
          <a:off x="4050600" y="2970375"/>
          <a:ext cx="2590800" cy="16192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4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NGƯỜI GHI NHẬT KÝ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457200</xdr:colOff>
      <xdr:row>0</xdr:row>
      <xdr:rowOff>19050</xdr:rowOff>
    </xdr:from>
    <xdr:ext cx="2905125" cy="400050"/>
    <xdr:sp>
      <xdr:nvSpPr>
        <xdr:cNvPr id="24" name="Shape 24"/>
        <xdr:cNvSpPr txBox="1"/>
      </xdr:nvSpPr>
      <xdr:spPr>
        <a:xfrm>
          <a:off x="3898200" y="3584738"/>
          <a:ext cx="2895600" cy="3905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b="1" lang="en-US" sz="18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TÊN CƠ QUAN:..............</a:t>
          </a:r>
          <a:endParaRPr b="1" baseline="30000" sz="18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2</xdr:col>
      <xdr:colOff>247650</xdr:colOff>
      <xdr:row>2</xdr:row>
      <xdr:rowOff>57150</xdr:rowOff>
    </xdr:from>
    <xdr:ext cx="8191500" cy="400050"/>
    <xdr:sp>
      <xdr:nvSpPr>
        <xdr:cNvPr id="25" name="Shape 25"/>
        <xdr:cNvSpPr txBox="1"/>
      </xdr:nvSpPr>
      <xdr:spPr>
        <a:xfrm>
          <a:off x="1255013" y="3584738"/>
          <a:ext cx="8181975" cy="3905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b="1" lang="en-US" sz="18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BẢNG THỐNG KÊ NHẬT KÝ CÔNG VIỆC CÁ NHÂN NGÀY …/…/2024</a:t>
          </a:r>
          <a:endParaRPr b="1" baseline="30000" i="0" sz="18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3</xdr:col>
      <xdr:colOff>923925</xdr:colOff>
      <xdr:row>32</xdr:row>
      <xdr:rowOff>0</xdr:rowOff>
    </xdr:from>
    <xdr:ext cx="3333750" cy="333375"/>
    <xdr:sp>
      <xdr:nvSpPr>
        <xdr:cNvPr id="26" name="Shape 26"/>
        <xdr:cNvSpPr txBox="1"/>
      </xdr:nvSpPr>
      <xdr:spPr>
        <a:xfrm>
          <a:off x="3683888" y="3618075"/>
          <a:ext cx="3324225" cy="3238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2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PHÊ DUYỆT CỦA THỦ TRƯỞNG CƠ QUAN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10</xdr:col>
      <xdr:colOff>0</xdr:colOff>
      <xdr:row>24</xdr:row>
      <xdr:rowOff>0</xdr:rowOff>
    </xdr:from>
    <xdr:ext cx="2762250" cy="1676400"/>
    <xdr:sp>
      <xdr:nvSpPr>
        <xdr:cNvPr id="27" name="Shape 27"/>
        <xdr:cNvSpPr txBox="1"/>
      </xdr:nvSpPr>
      <xdr:spPr>
        <a:xfrm>
          <a:off x="3969638" y="2946563"/>
          <a:ext cx="2752725" cy="16668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4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NGƯỜI TRỰC TIẾP QUẢN LÝ</a:t>
          </a:r>
          <a:endParaRPr sz="1400"/>
        </a:p>
        <a:p>
          <a:pPr indent="0" lvl="0" marL="0" marR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1" sz="14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marR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1" sz="14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marR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1" sz="14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marR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1" sz="14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marR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0" i="1" sz="14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marR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b="1" i="0" sz="14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238125</xdr:colOff>
      <xdr:row>24</xdr:row>
      <xdr:rowOff>0</xdr:rowOff>
    </xdr:from>
    <xdr:ext cx="2600325" cy="1628775"/>
    <xdr:sp>
      <xdr:nvSpPr>
        <xdr:cNvPr id="28" name="Shape 28"/>
        <xdr:cNvSpPr txBox="1"/>
      </xdr:nvSpPr>
      <xdr:spPr>
        <a:xfrm>
          <a:off x="4050600" y="2970375"/>
          <a:ext cx="2590800" cy="16192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4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NGƯỜI GHI NHẬT KÝ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457200</xdr:colOff>
      <xdr:row>0</xdr:row>
      <xdr:rowOff>19050</xdr:rowOff>
    </xdr:from>
    <xdr:ext cx="2905125" cy="400050"/>
    <xdr:sp>
      <xdr:nvSpPr>
        <xdr:cNvPr id="29" name="Shape 29"/>
        <xdr:cNvSpPr txBox="1"/>
      </xdr:nvSpPr>
      <xdr:spPr>
        <a:xfrm>
          <a:off x="3898200" y="3584738"/>
          <a:ext cx="2895600" cy="3905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b="1" lang="en-US" sz="18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TÊN CƠ QUAN:................</a:t>
          </a:r>
          <a:endParaRPr b="1" baseline="30000" sz="18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2</xdr:col>
      <xdr:colOff>247650</xdr:colOff>
      <xdr:row>2</xdr:row>
      <xdr:rowOff>57150</xdr:rowOff>
    </xdr:from>
    <xdr:ext cx="8191500" cy="400050"/>
    <xdr:sp>
      <xdr:nvSpPr>
        <xdr:cNvPr id="30" name="Shape 30"/>
        <xdr:cNvSpPr txBox="1"/>
      </xdr:nvSpPr>
      <xdr:spPr>
        <a:xfrm>
          <a:off x="1255013" y="3584738"/>
          <a:ext cx="8181975" cy="3905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b="1" lang="en-US" sz="18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BẢNG THỐNG KÊ NHẬT KÝ CÔNG VIỆC CÁ NHÂN NGÀY …/…/2024</a:t>
          </a:r>
          <a:endParaRPr b="1" baseline="30000" i="0" sz="18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3</xdr:col>
      <xdr:colOff>923925</xdr:colOff>
      <xdr:row>32</xdr:row>
      <xdr:rowOff>0</xdr:rowOff>
    </xdr:from>
    <xdr:ext cx="3333750" cy="333375"/>
    <xdr:sp>
      <xdr:nvSpPr>
        <xdr:cNvPr id="31" name="Shape 31"/>
        <xdr:cNvSpPr txBox="1"/>
      </xdr:nvSpPr>
      <xdr:spPr>
        <a:xfrm>
          <a:off x="3683888" y="3618075"/>
          <a:ext cx="3324225" cy="3238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2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PHÊ DUYỆT CỦA THỦ TRƯỞNG CƠ QUAN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10</xdr:col>
      <xdr:colOff>0</xdr:colOff>
      <xdr:row>24</xdr:row>
      <xdr:rowOff>0</xdr:rowOff>
    </xdr:from>
    <xdr:ext cx="3009900" cy="1676400"/>
    <xdr:sp>
      <xdr:nvSpPr>
        <xdr:cNvPr id="32" name="Shape 32"/>
        <xdr:cNvSpPr txBox="1"/>
      </xdr:nvSpPr>
      <xdr:spPr>
        <a:xfrm>
          <a:off x="3845813" y="2946563"/>
          <a:ext cx="3000375" cy="16668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4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NGƯỜI TRỰC TIẾP QUẢN LÝ</a:t>
          </a:r>
          <a:endParaRPr b="1" i="0" sz="14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238125</xdr:colOff>
      <xdr:row>24</xdr:row>
      <xdr:rowOff>0</xdr:rowOff>
    </xdr:from>
    <xdr:ext cx="2600325" cy="1628775"/>
    <xdr:sp>
      <xdr:nvSpPr>
        <xdr:cNvPr id="33" name="Shape 33"/>
        <xdr:cNvSpPr txBox="1"/>
      </xdr:nvSpPr>
      <xdr:spPr>
        <a:xfrm>
          <a:off x="4050600" y="2970375"/>
          <a:ext cx="2590800" cy="16192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4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NGƯỜI GHI NHẬT KÝ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457200</xdr:colOff>
      <xdr:row>0</xdr:row>
      <xdr:rowOff>19050</xdr:rowOff>
    </xdr:from>
    <xdr:ext cx="2905125" cy="400050"/>
    <xdr:sp>
      <xdr:nvSpPr>
        <xdr:cNvPr id="34" name="Shape 34"/>
        <xdr:cNvSpPr txBox="1"/>
      </xdr:nvSpPr>
      <xdr:spPr>
        <a:xfrm>
          <a:off x="3898200" y="3584738"/>
          <a:ext cx="2895600" cy="3905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b="1" lang="en-US" sz="18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TÊN CƠ QUAN:...........</a:t>
          </a:r>
          <a:endParaRPr b="1" baseline="30000" sz="18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2</xdr:col>
      <xdr:colOff>247650</xdr:colOff>
      <xdr:row>2</xdr:row>
      <xdr:rowOff>57150</xdr:rowOff>
    </xdr:from>
    <xdr:ext cx="8191500" cy="400050"/>
    <xdr:sp>
      <xdr:nvSpPr>
        <xdr:cNvPr id="35" name="Shape 35"/>
        <xdr:cNvSpPr txBox="1"/>
      </xdr:nvSpPr>
      <xdr:spPr>
        <a:xfrm>
          <a:off x="1255013" y="3584738"/>
          <a:ext cx="8181975" cy="3905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b="1" lang="en-US" sz="18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BẢNG THỐNG KÊ NHẬT KÝ CÔNG VIỆC CÁ NHÂN NGÀY …/…/2024</a:t>
          </a:r>
          <a:endParaRPr b="1" baseline="30000" i="0" sz="18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3</xdr:col>
      <xdr:colOff>923925</xdr:colOff>
      <xdr:row>32</xdr:row>
      <xdr:rowOff>0</xdr:rowOff>
    </xdr:from>
    <xdr:ext cx="3333750" cy="333375"/>
    <xdr:sp>
      <xdr:nvSpPr>
        <xdr:cNvPr id="36" name="Shape 36"/>
        <xdr:cNvSpPr txBox="1"/>
      </xdr:nvSpPr>
      <xdr:spPr>
        <a:xfrm>
          <a:off x="3683888" y="3618075"/>
          <a:ext cx="3324225" cy="3238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2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PHÊ DUYỆT CỦA THỦ TRƯỞNG CƠ QUAN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10</xdr:col>
      <xdr:colOff>0</xdr:colOff>
      <xdr:row>24</xdr:row>
      <xdr:rowOff>0</xdr:rowOff>
    </xdr:from>
    <xdr:ext cx="2857500" cy="1676400"/>
    <xdr:sp>
      <xdr:nvSpPr>
        <xdr:cNvPr id="37" name="Shape 37"/>
        <xdr:cNvSpPr txBox="1"/>
      </xdr:nvSpPr>
      <xdr:spPr>
        <a:xfrm>
          <a:off x="3922013" y="2946563"/>
          <a:ext cx="2847975" cy="16668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4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NGƯỜI TRỰC TIẾP QUẢN LÝ</a:t>
          </a:r>
          <a:endParaRPr b="1" i="0" sz="14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238125</xdr:colOff>
      <xdr:row>24</xdr:row>
      <xdr:rowOff>0</xdr:rowOff>
    </xdr:from>
    <xdr:ext cx="2600325" cy="1628775"/>
    <xdr:sp>
      <xdr:nvSpPr>
        <xdr:cNvPr id="38" name="Shape 38"/>
        <xdr:cNvSpPr txBox="1"/>
      </xdr:nvSpPr>
      <xdr:spPr>
        <a:xfrm>
          <a:off x="4050600" y="2970375"/>
          <a:ext cx="2590800" cy="16192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4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NGƯỜI GHI NHẬT KÝ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457200</xdr:colOff>
      <xdr:row>0</xdr:row>
      <xdr:rowOff>19050</xdr:rowOff>
    </xdr:from>
    <xdr:ext cx="2905125" cy="400050"/>
    <xdr:sp>
      <xdr:nvSpPr>
        <xdr:cNvPr id="39" name="Shape 39"/>
        <xdr:cNvSpPr txBox="1"/>
      </xdr:nvSpPr>
      <xdr:spPr>
        <a:xfrm>
          <a:off x="3898200" y="3584738"/>
          <a:ext cx="2895600" cy="3905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b="1" lang="en-US" sz="18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TÊN CƠ QUAN:.............</a:t>
          </a:r>
          <a:endParaRPr b="1" baseline="30000" sz="18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2</xdr:col>
      <xdr:colOff>247650</xdr:colOff>
      <xdr:row>2</xdr:row>
      <xdr:rowOff>57150</xdr:rowOff>
    </xdr:from>
    <xdr:ext cx="8191500" cy="400050"/>
    <xdr:sp>
      <xdr:nvSpPr>
        <xdr:cNvPr id="40" name="Shape 40"/>
        <xdr:cNvSpPr txBox="1"/>
      </xdr:nvSpPr>
      <xdr:spPr>
        <a:xfrm>
          <a:off x="1255013" y="3584738"/>
          <a:ext cx="8181975" cy="3905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b="1" lang="en-US" sz="18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BẢNG THỐNG KÊ NHẬT KÝ CÔNG VIỆC CÁ NHÂN NGÀY …/…/2024</a:t>
          </a:r>
          <a:endParaRPr b="1" baseline="30000" i="0" sz="18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3</xdr:col>
      <xdr:colOff>923925</xdr:colOff>
      <xdr:row>32</xdr:row>
      <xdr:rowOff>0</xdr:rowOff>
    </xdr:from>
    <xdr:ext cx="3333750" cy="333375"/>
    <xdr:sp>
      <xdr:nvSpPr>
        <xdr:cNvPr id="41" name="Shape 41"/>
        <xdr:cNvSpPr txBox="1"/>
      </xdr:nvSpPr>
      <xdr:spPr>
        <a:xfrm>
          <a:off x="3683888" y="3618075"/>
          <a:ext cx="3324225" cy="3238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2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PHÊ DUYỆT CỦA THỦ TRƯỞNG CƠ QUAN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10</xdr:col>
      <xdr:colOff>0</xdr:colOff>
      <xdr:row>24</xdr:row>
      <xdr:rowOff>0</xdr:rowOff>
    </xdr:from>
    <xdr:ext cx="2857500" cy="1676400"/>
    <xdr:sp>
      <xdr:nvSpPr>
        <xdr:cNvPr id="42" name="Shape 42"/>
        <xdr:cNvSpPr txBox="1"/>
      </xdr:nvSpPr>
      <xdr:spPr>
        <a:xfrm>
          <a:off x="3922013" y="2946563"/>
          <a:ext cx="2847975" cy="16668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4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NGƯỜI TRỰC TIẾP QUẢN LÝ</a:t>
          </a:r>
          <a:endParaRPr b="1" i="0" sz="14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238125</xdr:colOff>
      <xdr:row>24</xdr:row>
      <xdr:rowOff>0</xdr:rowOff>
    </xdr:from>
    <xdr:ext cx="2600325" cy="1628775"/>
    <xdr:sp>
      <xdr:nvSpPr>
        <xdr:cNvPr id="43" name="Shape 43"/>
        <xdr:cNvSpPr txBox="1"/>
      </xdr:nvSpPr>
      <xdr:spPr>
        <a:xfrm>
          <a:off x="4050600" y="2970375"/>
          <a:ext cx="2590800" cy="16192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rPr b="1" lang="en-US" sz="14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NGƯỜI GHI NHẬT KÝ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t/>
          </a:r>
          <a:endParaRPr b="1" sz="14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Times New Roman"/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23.86"/>
    <col customWidth="1" min="3" max="4" width="7.86"/>
    <col customWidth="1" min="5" max="5" width="7.71"/>
    <col customWidth="1" min="6" max="8" width="7.86"/>
    <col customWidth="1" min="9" max="9" width="10.43"/>
    <col customWidth="1" min="10" max="10" width="10.29"/>
    <col customWidth="1" min="11" max="11" width="10.43"/>
    <col customWidth="1" min="12" max="12" width="18.86"/>
    <col customWidth="1" hidden="1" min="13" max="13" width="8.71"/>
    <col customWidth="1" min="14" max="28" width="8.71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ht="11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ht="18.75" customHeight="1">
      <c r="A4" s="2" t="s">
        <v>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ht="33.0" customHeight="1">
      <c r="A5" s="3" t="s">
        <v>1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ht="22.5" customHeight="1">
      <c r="A6" s="4"/>
      <c r="B6" s="4"/>
      <c r="C6" s="4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ht="53.25" customHeight="1">
      <c r="A7" s="5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6" t="s">
        <v>13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ht="14.2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ht="17.25" customHeight="1">
      <c r="A9" s="9" t="s">
        <v>14</v>
      </c>
      <c r="B9" s="9" t="s">
        <v>15</v>
      </c>
      <c r="C9" s="9" t="s">
        <v>16</v>
      </c>
      <c r="D9" s="9" t="s">
        <v>17</v>
      </c>
      <c r="E9" s="9" t="s">
        <v>18</v>
      </c>
      <c r="F9" s="9" t="s">
        <v>19</v>
      </c>
      <c r="G9" s="9" t="s">
        <v>20</v>
      </c>
      <c r="H9" s="9" t="s">
        <v>21</v>
      </c>
      <c r="I9" s="9" t="s">
        <v>22</v>
      </c>
      <c r="J9" s="9" t="s">
        <v>23</v>
      </c>
      <c r="K9" s="9" t="s">
        <v>24</v>
      </c>
      <c r="L9" s="9" t="s">
        <v>25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ht="18.75" customHeight="1">
      <c r="A10" s="10">
        <v>1.0</v>
      </c>
      <c r="B10" s="11" t="s">
        <v>26</v>
      </c>
      <c r="C10" s="12">
        <f>'Cá nhân 1'!R4/60</f>
        <v>0</v>
      </c>
      <c r="D10" s="12">
        <f>'Cá nhân 1'!R5/60</f>
        <v>4.25</v>
      </c>
      <c r="E10" s="12">
        <f>'Cá nhân 1'!R6/60</f>
        <v>1.5</v>
      </c>
      <c r="F10" s="12">
        <f>'Cá nhân 1'!R7/60</f>
        <v>0</v>
      </c>
      <c r="G10" s="13">
        <f>sum('Cá nhân 1'!S4)</f>
        <v>0</v>
      </c>
      <c r="H10" s="12">
        <f>'Cá nhân 1'!R8/60</f>
        <v>0.5</v>
      </c>
      <c r="I10" s="14">
        <f t="shared" ref="I10:I17" si="1">SUM(C10:H10)</f>
        <v>6.25</v>
      </c>
      <c r="J10" s="14">
        <f>SUM('Cá nhân 1'!M24)</f>
        <v>6.6</v>
      </c>
      <c r="K10" s="14">
        <f t="shared" ref="K10:K17" si="2">J10*100/8</f>
        <v>82.5</v>
      </c>
      <c r="L10" s="15" t="str">
        <f t="shared" ref="L10:L17" si="3">IF(J10&gt;8, "Thừa","Thiếu")&amp;" "&amp; ROUND(M10,2) &amp;" giờ"</f>
        <v>Thiếu 1.4 giờ</v>
      </c>
      <c r="M10" s="16">
        <f t="shared" ref="M10:M17" si="4">IF(J10&gt;8,J10-8,8-J10)</f>
        <v>1.4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ht="18.75" customHeight="1">
      <c r="A11" s="10">
        <v>2.0</v>
      </c>
      <c r="B11" s="11" t="s">
        <v>27</v>
      </c>
      <c r="C11" s="12">
        <f>'Cá nhân 2'!R4/60</f>
        <v>0</v>
      </c>
      <c r="D11" s="12">
        <f>'Cá nhân 2'!R5/60</f>
        <v>4.25</v>
      </c>
      <c r="E11" s="12">
        <f>'Cá nhân 2'!R6/60</f>
        <v>1.5</v>
      </c>
      <c r="F11" s="12">
        <f>'Cá nhân 2'!R7/60</f>
        <v>0</v>
      </c>
      <c r="G11" s="13">
        <f>sum('Cá nhân 2'!S4)</f>
        <v>0</v>
      </c>
      <c r="H11" s="12">
        <f>'Cá nhân 2'!R8/60</f>
        <v>0.5</v>
      </c>
      <c r="I11" s="14">
        <f t="shared" si="1"/>
        <v>6.25</v>
      </c>
      <c r="J11" s="14">
        <f>SUM('Cá nhân 2'!M24)</f>
        <v>6.6</v>
      </c>
      <c r="K11" s="14">
        <f t="shared" si="2"/>
        <v>82.5</v>
      </c>
      <c r="L11" s="15" t="str">
        <f t="shared" si="3"/>
        <v>Thiếu 1.4 giờ</v>
      </c>
      <c r="M11" s="16">
        <f t="shared" si="4"/>
        <v>1.4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ht="18.0" customHeight="1">
      <c r="A12" s="10">
        <v>3.0</v>
      </c>
      <c r="B12" s="11" t="s">
        <v>28</v>
      </c>
      <c r="C12" s="12">
        <f>'Cá nhân 3'!R4/60</f>
        <v>0</v>
      </c>
      <c r="D12" s="12">
        <f>'Cá nhân 3'!R5/60</f>
        <v>4.25</v>
      </c>
      <c r="E12" s="12">
        <f>'Cá nhân 3'!R6/60</f>
        <v>1.5</v>
      </c>
      <c r="F12" s="12">
        <f>'Cá nhân 3'!R7/60</f>
        <v>0</v>
      </c>
      <c r="G12" s="13">
        <f>sum('Cá nhân 3'!S4)</f>
        <v>0</v>
      </c>
      <c r="H12" s="12">
        <f>'Cá nhân 3'!R8/60</f>
        <v>0.5</v>
      </c>
      <c r="I12" s="14">
        <f t="shared" si="1"/>
        <v>6.25</v>
      </c>
      <c r="J12" s="14">
        <f>SUM('Cá nhân 3'!M24)</f>
        <v>6.6</v>
      </c>
      <c r="K12" s="14">
        <f t="shared" si="2"/>
        <v>82.5</v>
      </c>
      <c r="L12" s="15" t="str">
        <f t="shared" si="3"/>
        <v>Thiếu 1.4 giờ</v>
      </c>
      <c r="M12" s="16">
        <f t="shared" si="4"/>
        <v>1.4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ht="18.0" customHeight="1">
      <c r="A13" s="10">
        <v>4.0</v>
      </c>
      <c r="B13" s="11" t="s">
        <v>29</v>
      </c>
      <c r="C13" s="12">
        <f>'Cá nhân 4'!R4/60</f>
        <v>0</v>
      </c>
      <c r="D13" s="12">
        <f>'Cá nhân 4'!R5/60</f>
        <v>4.25</v>
      </c>
      <c r="E13" s="12">
        <f>'Cá nhân 4'!R6/60</f>
        <v>1.5</v>
      </c>
      <c r="F13" s="12">
        <f>'Cá nhân 4'!R7/60</f>
        <v>0</v>
      </c>
      <c r="G13" s="13">
        <f>sum('Cá nhân 4'!S4)</f>
        <v>0</v>
      </c>
      <c r="H13" s="12">
        <f>'Cá nhân 4'!R8/60</f>
        <v>0.5</v>
      </c>
      <c r="I13" s="14">
        <f t="shared" si="1"/>
        <v>6.25</v>
      </c>
      <c r="J13" s="14">
        <f>SUM('Cá nhân 4'!M24)</f>
        <v>6.6</v>
      </c>
      <c r="K13" s="14">
        <f t="shared" si="2"/>
        <v>82.5</v>
      </c>
      <c r="L13" s="15" t="str">
        <f t="shared" si="3"/>
        <v>Thiếu 1.4 giờ</v>
      </c>
      <c r="M13" s="16">
        <f t="shared" si="4"/>
        <v>1.4</v>
      </c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ht="18.75" customHeight="1">
      <c r="A14" s="10">
        <v>5.0</v>
      </c>
      <c r="B14" s="11" t="s">
        <v>30</v>
      </c>
      <c r="C14" s="12">
        <f>'Cá nhân 5'!R4/60</f>
        <v>0</v>
      </c>
      <c r="D14" s="12">
        <f>'Cá nhân 5'!R5/60</f>
        <v>4.25</v>
      </c>
      <c r="E14" s="12">
        <f>'Cá nhân 5'!R6/60</f>
        <v>1.5</v>
      </c>
      <c r="F14" s="12">
        <f>'Cá nhân 5'!R7/60</f>
        <v>0</v>
      </c>
      <c r="G14" s="13">
        <f>sum('Cá nhân 5'!S4)</f>
        <v>0</v>
      </c>
      <c r="H14" s="12">
        <f>'Cá nhân 5'!R8/60</f>
        <v>0.5</v>
      </c>
      <c r="I14" s="14">
        <f t="shared" si="1"/>
        <v>6.25</v>
      </c>
      <c r="J14" s="14">
        <f>SUM('Cá nhân 5'!M24)</f>
        <v>6.6</v>
      </c>
      <c r="K14" s="14">
        <f t="shared" si="2"/>
        <v>82.5</v>
      </c>
      <c r="L14" s="15" t="str">
        <f t="shared" si="3"/>
        <v>Thiếu 1.4 giờ</v>
      </c>
      <c r="M14" s="16">
        <f t="shared" si="4"/>
        <v>1.4</v>
      </c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ht="18.0" customHeight="1">
      <c r="A15" s="10">
        <v>6.0</v>
      </c>
      <c r="B15" s="11" t="s">
        <v>31</v>
      </c>
      <c r="C15" s="12">
        <f>'Cá nhân 6'!R4/60</f>
        <v>0</v>
      </c>
      <c r="D15" s="12">
        <f>'Cá nhân 6'!R5/60</f>
        <v>4.25</v>
      </c>
      <c r="E15" s="12">
        <f>'Cá nhân 6'!R6/60</f>
        <v>1.5</v>
      </c>
      <c r="F15" s="12">
        <f>'Cá nhân 6'!R7/60</f>
        <v>0</v>
      </c>
      <c r="G15" s="13">
        <f>sum('Cá nhân 6'!S4)</f>
        <v>0</v>
      </c>
      <c r="H15" s="12">
        <f>'Cá nhân 6'!R8/60</f>
        <v>0.5</v>
      </c>
      <c r="I15" s="14">
        <f t="shared" si="1"/>
        <v>6.25</v>
      </c>
      <c r="J15" s="14">
        <f>SUM('Cá nhân 6'!M24)</f>
        <v>6.6</v>
      </c>
      <c r="K15" s="14">
        <f t="shared" si="2"/>
        <v>82.5</v>
      </c>
      <c r="L15" s="15" t="str">
        <f t="shared" si="3"/>
        <v>Thiếu 1.4 giờ</v>
      </c>
      <c r="M15" s="16">
        <f t="shared" si="4"/>
        <v>1.4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ht="18.0" customHeight="1">
      <c r="A16" s="10">
        <v>7.0</v>
      </c>
      <c r="B16" s="11" t="s">
        <v>32</v>
      </c>
      <c r="C16" s="12">
        <f>'Cá nhân 7'!R4/60</f>
        <v>0</v>
      </c>
      <c r="D16" s="12">
        <f>'Cá nhân 7'!R5/60</f>
        <v>4.25</v>
      </c>
      <c r="E16" s="12">
        <f>'Cá nhân 7'!R6/60</f>
        <v>1.5</v>
      </c>
      <c r="F16" s="12">
        <f>'Cá nhân 7'!R7/60</f>
        <v>0</v>
      </c>
      <c r="G16" s="13">
        <f>sum('Cá nhân 7'!S4)</f>
        <v>0</v>
      </c>
      <c r="H16" s="12">
        <f>'Cá nhân 7'!R8/60</f>
        <v>0.5</v>
      </c>
      <c r="I16" s="14">
        <f t="shared" si="1"/>
        <v>6.25</v>
      </c>
      <c r="J16" s="14">
        <f>SUM('Cá nhân 7'!M24)</f>
        <v>6.6</v>
      </c>
      <c r="K16" s="14">
        <f t="shared" si="2"/>
        <v>82.5</v>
      </c>
      <c r="L16" s="15" t="str">
        <f t="shared" si="3"/>
        <v>Thiếu 1.4 giờ</v>
      </c>
      <c r="M16" s="16">
        <f t="shared" si="4"/>
        <v>1.4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ht="18.0" customHeight="1">
      <c r="A17" s="10">
        <v>8.0</v>
      </c>
      <c r="B17" s="11" t="s">
        <v>33</v>
      </c>
      <c r="C17" s="12">
        <f>'Cá nhân 8'!R4/60</f>
        <v>0</v>
      </c>
      <c r="D17" s="12">
        <f>'Cá nhân 8'!R5/60</f>
        <v>4.25</v>
      </c>
      <c r="E17" s="12">
        <f>'Cá nhân 8'!R6/60</f>
        <v>1.5</v>
      </c>
      <c r="F17" s="12">
        <f>'Cá nhân 8'!R7/60</f>
        <v>0</v>
      </c>
      <c r="G17" s="13">
        <f>sum('Cá nhân 8'!S4)</f>
        <v>0</v>
      </c>
      <c r="H17" s="12">
        <f>'Cá nhân 8'!R8/60</f>
        <v>0.5</v>
      </c>
      <c r="I17" s="14">
        <f t="shared" si="1"/>
        <v>6.25</v>
      </c>
      <c r="J17" s="14">
        <f>SUM('Cá nhân 8'!M24)</f>
        <v>6.6</v>
      </c>
      <c r="K17" s="14">
        <f t="shared" si="2"/>
        <v>82.5</v>
      </c>
      <c r="L17" s="15" t="str">
        <f t="shared" si="3"/>
        <v>Thiếu 1.4 giờ</v>
      </c>
      <c r="M17" s="16">
        <f t="shared" si="4"/>
        <v>1.4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ht="21.75" customHeight="1">
      <c r="A18" s="18" t="s">
        <v>34</v>
      </c>
      <c r="B18" s="19"/>
      <c r="C18" s="20">
        <f t="shared" ref="C18:J18" si="5">SUM(C10:C17)</f>
        <v>0</v>
      </c>
      <c r="D18" s="20">
        <f t="shared" si="5"/>
        <v>34</v>
      </c>
      <c r="E18" s="20">
        <f t="shared" si="5"/>
        <v>12</v>
      </c>
      <c r="F18" s="20">
        <f t="shared" si="5"/>
        <v>0</v>
      </c>
      <c r="G18" s="20">
        <f t="shared" si="5"/>
        <v>0</v>
      </c>
      <c r="H18" s="20">
        <f t="shared" si="5"/>
        <v>4</v>
      </c>
      <c r="I18" s="21">
        <f t="shared" si="5"/>
        <v>50</v>
      </c>
      <c r="J18" s="21">
        <f t="shared" si="5"/>
        <v>52.8</v>
      </c>
      <c r="K18" s="22"/>
      <c r="L18" s="23" t="str">
        <f>IF(J18&gt;64, "Thừa","Thiếu")&amp;" "&amp;ROUND(M18,2) &amp;" giờ"</f>
        <v>Thiếu 11.2 giờ</v>
      </c>
      <c r="M18" s="16">
        <f>IF(J18&gt;64,J18-64,64-J18)</f>
        <v>11.2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ht="30.0" customHeight="1">
      <c r="A19" s="24" t="str">
        <f>"Ghi chú: (1) Tổng số giờ chuẩn của phòng 64 giờ, tổng số giờ thực tế làm việc trong ngày"&amp;" "&amp;ROUND(J18,2)&amp; " giờ, "&amp;L18&amp;""</f>
        <v>Ghi chú: (1) Tổng số giờ chuẩn của phòng 64 giờ, tổng số giờ thực tế làm việc trong ngày 52.8 giờ, Thiếu 11.2 giờ</v>
      </c>
      <c r="M19" s="1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ht="15.75" customHeight="1">
      <c r="A20" s="25" t="str">
        <f>"                (2) Trong tổng số "&amp;ROUND(J18,2)&amp;" giờ; có "&amp;ROUND(J18,2)&amp;" giờ làm việc trong giờ hành chính"</f>
        <v>                (2) Trong tổng số 52.8 giờ; có 52.8 giờ làm việc trong giờ hành chính</v>
      </c>
      <c r="M20" s="17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ht="11.25" hidden="1" customHeight="1">
      <c r="A21" s="26"/>
      <c r="B21" s="26"/>
      <c r="C21" s="26"/>
      <c r="D21" s="26"/>
      <c r="E21" s="26"/>
      <c r="F21" s="26"/>
      <c r="G21" s="26"/>
      <c r="H21" s="26"/>
      <c r="I21" s="2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ht="8.25" customHeight="1">
      <c r="A22" s="26"/>
      <c r="B22" s="27"/>
      <c r="C22" s="27"/>
      <c r="D22" s="27"/>
      <c r="E22" s="26"/>
      <c r="F22" s="26"/>
      <c r="G22" s="26"/>
      <c r="H22" s="26"/>
      <c r="I22" s="28"/>
      <c r="J22" s="28"/>
      <c r="K22" s="28"/>
      <c r="L22" s="28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ht="35.25" customHeight="1">
      <c r="A23" s="26"/>
      <c r="B23" s="28" t="s">
        <v>35</v>
      </c>
      <c r="E23" s="26"/>
      <c r="F23" s="26"/>
      <c r="G23" s="26"/>
      <c r="H23" s="26"/>
      <c r="I23" s="28" t="s">
        <v>36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ht="15.75" customHeight="1">
      <c r="A24" s="26"/>
      <c r="B24" s="29"/>
      <c r="C24" s="29"/>
      <c r="D24" s="29"/>
      <c r="E24" s="26"/>
      <c r="F24" s="26"/>
      <c r="G24" s="26"/>
      <c r="H24" s="26"/>
      <c r="I24" s="2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ht="12.0" customHeight="1">
      <c r="A25" s="26"/>
      <c r="B25" s="29"/>
      <c r="C25" s="29"/>
      <c r="D25" s="29"/>
      <c r="E25" s="26"/>
      <c r="F25" s="26"/>
      <c r="G25" s="26"/>
      <c r="H25" s="26"/>
      <c r="I25" s="2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ht="29.25" customHeight="1">
      <c r="A26" s="26"/>
      <c r="B26" s="29"/>
      <c r="E26" s="26"/>
      <c r="F26" s="26"/>
      <c r="G26" s="26"/>
      <c r="H26" s="26"/>
      <c r="I26" s="2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ht="14.25" customHeight="1">
      <c r="A27" s="30"/>
      <c r="B27" s="30"/>
      <c r="C27" s="29"/>
      <c r="D27" s="29" t="s">
        <v>37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H7:H8"/>
    <mergeCell ref="I7:I8"/>
    <mergeCell ref="J7:J8"/>
    <mergeCell ref="K7:K8"/>
    <mergeCell ref="A4:L4"/>
    <mergeCell ref="A5:L5"/>
    <mergeCell ref="A7:A8"/>
    <mergeCell ref="B7:B8"/>
    <mergeCell ref="C7:C8"/>
    <mergeCell ref="D7:D8"/>
    <mergeCell ref="E7:E8"/>
    <mergeCell ref="L7:L8"/>
    <mergeCell ref="B26:D26"/>
    <mergeCell ref="I26:L26"/>
    <mergeCell ref="D27:I27"/>
    <mergeCell ref="F7:F8"/>
    <mergeCell ref="G7:G8"/>
    <mergeCell ref="A18:B18"/>
    <mergeCell ref="A19:L19"/>
    <mergeCell ref="A20:L20"/>
    <mergeCell ref="B23:D23"/>
    <mergeCell ref="I23:L23"/>
  </mergeCells>
  <printOptions/>
  <pageMargins bottom="0.23933823529411766" footer="0.0" header="0.0" left="0.3937007874015748" right="0.2755905511811024" top="0.1968503937007874"/>
  <pageSetup paperSize="9" scale="9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35.0"/>
    <col customWidth="1" min="3" max="4" width="14.43"/>
    <col customWidth="1" min="5" max="5" width="17.86"/>
    <col customWidth="1" min="6" max="6" width="14.43"/>
    <col customWidth="1" min="13" max="13" width="12.29"/>
    <col customWidth="1" hidden="1" min="15" max="15" width="10.43"/>
    <col customWidth="1" hidden="1" min="16" max="16" width="9.86"/>
    <col customWidth="1" hidden="1" min="17" max="17" width="10.57"/>
    <col customWidth="1" hidden="1" min="18" max="18" width="7.57"/>
    <col customWidth="1" hidden="1" min="19" max="19" width="10.4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7" t="s">
        <v>38</v>
      </c>
      <c r="Q1" s="31" t="s">
        <v>39</v>
      </c>
      <c r="S1" s="32" t="s">
        <v>40</v>
      </c>
      <c r="T1" s="1"/>
      <c r="U1" s="1"/>
      <c r="V1" s="1"/>
      <c r="W1" s="1"/>
      <c r="X1" s="1"/>
      <c r="Y1" s="1"/>
      <c r="Z1" s="1"/>
      <c r="AA1" s="1"/>
      <c r="AB1" s="1"/>
    </row>
    <row r="2" ht="15.75" customHeight="1">
      <c r="A2" s="1"/>
      <c r="B2" s="3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4" t="s">
        <v>41</v>
      </c>
      <c r="P2" s="35">
        <f>SUMIF(G14:G23, "6", H14:H23)</f>
        <v>0</v>
      </c>
      <c r="Q2" s="36" t="s">
        <v>41</v>
      </c>
      <c r="R2" s="37">
        <f>SUMIF(J14:J23, "6", K14:K23)</f>
        <v>0</v>
      </c>
      <c r="S2" s="37">
        <f>SUMIF(J14:J23, "6", K14:K23)</f>
        <v>0</v>
      </c>
      <c r="T2" s="1"/>
      <c r="U2" s="1"/>
      <c r="V2" s="1"/>
      <c r="W2" s="1"/>
      <c r="X2" s="1"/>
      <c r="Y2" s="1"/>
      <c r="Z2" s="1"/>
      <c r="AA2" s="1"/>
      <c r="AB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4" t="s">
        <v>42</v>
      </c>
      <c r="P3" s="35">
        <f>SUMIF(G14:G23, "5", H14:H23)</f>
        <v>0</v>
      </c>
      <c r="Q3" s="36" t="s">
        <v>42</v>
      </c>
      <c r="R3" s="37">
        <f>SUMIF(J14:J23, "5", K14:K23)</f>
        <v>0</v>
      </c>
      <c r="S3" s="37">
        <f>SUMIF(J14:J23, "5", K14:K23)</f>
        <v>0</v>
      </c>
      <c r="T3" s="1"/>
      <c r="U3" s="1"/>
      <c r="V3" s="1"/>
      <c r="W3" s="1"/>
      <c r="X3" s="1"/>
      <c r="Y3" s="1"/>
      <c r="Z3" s="1"/>
      <c r="AA3" s="1"/>
      <c r="AB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4" t="s">
        <v>4</v>
      </c>
      <c r="P4" s="35">
        <f>SUMIF(G14:G23, "4", H14:H23)</f>
        <v>0</v>
      </c>
      <c r="Q4" s="36" t="s">
        <v>4</v>
      </c>
      <c r="R4" s="37">
        <f>SUMIF(J14:J23, "4", K14:K23)</f>
        <v>0</v>
      </c>
      <c r="S4" s="38">
        <f>sum(S2:S3)/60</f>
        <v>0</v>
      </c>
      <c r="T4" s="1"/>
      <c r="U4" s="1"/>
      <c r="V4" s="1"/>
      <c r="W4" s="1"/>
      <c r="X4" s="1"/>
      <c r="Y4" s="1"/>
      <c r="Z4" s="1"/>
      <c r="AA4" s="1"/>
      <c r="AB4" s="1"/>
    </row>
    <row r="5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4" t="s">
        <v>5</v>
      </c>
      <c r="P5" s="35">
        <f>SUMIF(G14:G23, "3", H14:H23)</f>
        <v>255</v>
      </c>
      <c r="Q5" s="36" t="s">
        <v>5</v>
      </c>
      <c r="R5" s="37">
        <f>SUMIF(J14:J23, "3", K14:K23)</f>
        <v>255</v>
      </c>
      <c r="S5" s="32"/>
      <c r="T5" s="1"/>
      <c r="U5" s="1"/>
      <c r="V5" s="1"/>
      <c r="W5" s="1"/>
      <c r="X5" s="1"/>
      <c r="Y5" s="1"/>
      <c r="Z5" s="1"/>
      <c r="AA5" s="1"/>
      <c r="AB5" s="1"/>
    </row>
    <row r="6" ht="19.5" customHeight="1">
      <c r="A6" s="39" t="s">
        <v>43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34" t="s">
        <v>6</v>
      </c>
      <c r="P6" s="35">
        <f>SUMIF(G14:G23, "2", H14:H23)</f>
        <v>90</v>
      </c>
      <c r="Q6" s="36" t="s">
        <v>6</v>
      </c>
      <c r="R6" s="37">
        <f>SUMIF(J14:J23, "2", K14:K23)</f>
        <v>90</v>
      </c>
      <c r="S6" s="32"/>
      <c r="T6" s="1"/>
      <c r="U6" s="40"/>
      <c r="V6" s="40"/>
      <c r="W6" s="40"/>
      <c r="X6" s="40"/>
      <c r="Y6" s="40"/>
      <c r="Z6" s="40"/>
      <c r="AA6" s="40"/>
      <c r="AB6" s="40"/>
    </row>
    <row r="7" ht="18.75" customHeight="1">
      <c r="A7" s="39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17" t="s">
        <v>7</v>
      </c>
      <c r="P7" s="35">
        <f>SUMIF(G14:G23, "1", H14:H23)</f>
        <v>0</v>
      </c>
      <c r="Q7" s="41" t="s">
        <v>7</v>
      </c>
      <c r="R7" s="37">
        <f>SUMIF(J14:J23, "1", K14:K23)</f>
        <v>0</v>
      </c>
      <c r="S7" s="32"/>
      <c r="T7" s="1"/>
      <c r="U7" s="40"/>
      <c r="V7" s="40"/>
      <c r="W7" s="40"/>
      <c r="X7" s="40"/>
      <c r="Y7" s="40"/>
      <c r="Z7" s="40"/>
      <c r="AA7" s="40"/>
      <c r="AB7" s="40"/>
    </row>
    <row r="8" ht="18.75" customHeight="1">
      <c r="A8" s="40" t="s">
        <v>45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1" t="s">
        <v>9</v>
      </c>
      <c r="P8" s="35">
        <f>SUMIF(G14:G23, "7", H14:H23)</f>
        <v>30</v>
      </c>
      <c r="Q8" s="32" t="s">
        <v>9</v>
      </c>
      <c r="R8" s="37">
        <f>SUMIF(J14:J23, "7", K14:K23)</f>
        <v>30</v>
      </c>
      <c r="S8" s="32"/>
      <c r="T8" s="1"/>
      <c r="U8" s="40"/>
      <c r="V8" s="40"/>
      <c r="W8" s="40"/>
      <c r="X8" s="40"/>
      <c r="Y8" s="40"/>
      <c r="Z8" s="40"/>
      <c r="AA8" s="40"/>
      <c r="AB8" s="40"/>
    </row>
    <row r="9" ht="18.75" customHeight="1">
      <c r="A9" s="39" t="s">
        <v>46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1"/>
      <c r="P9" s="42">
        <f>SUM(P2:P8)/60</f>
        <v>6.25</v>
      </c>
      <c r="Q9" s="32"/>
      <c r="R9" s="43">
        <f>sum(R2:R8)/60</f>
        <v>6.25</v>
      </c>
      <c r="S9" s="32"/>
      <c r="T9" s="1"/>
      <c r="U9" s="40"/>
      <c r="V9" s="40"/>
      <c r="W9" s="40"/>
      <c r="X9" s="40"/>
      <c r="Y9" s="40"/>
      <c r="Z9" s="40"/>
      <c r="AA9" s="40"/>
      <c r="AB9" s="40"/>
    </row>
    <row r="10" ht="15.75" customHeight="1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"/>
      <c r="P10" s="1"/>
      <c r="Q10" s="32"/>
      <c r="R10" s="32"/>
      <c r="S10" s="32"/>
      <c r="T10" s="1"/>
      <c r="U10" s="40"/>
      <c r="V10" s="40"/>
      <c r="W10" s="40"/>
      <c r="X10" s="40"/>
      <c r="Y10" s="40"/>
      <c r="Z10" s="40"/>
      <c r="AA10" s="40"/>
      <c r="AB10" s="40"/>
    </row>
    <row r="11" ht="66.0" customHeight="1">
      <c r="A11" s="44" t="s">
        <v>2</v>
      </c>
      <c r="B11" s="44" t="s">
        <v>47</v>
      </c>
      <c r="C11" s="44" t="s">
        <v>48</v>
      </c>
      <c r="D11" s="44" t="s">
        <v>49</v>
      </c>
      <c r="E11" s="44" t="s">
        <v>50</v>
      </c>
      <c r="F11" s="44" t="s">
        <v>51</v>
      </c>
      <c r="G11" s="45" t="s">
        <v>52</v>
      </c>
      <c r="H11" s="46"/>
      <c r="I11" s="19"/>
      <c r="J11" s="45" t="s">
        <v>53</v>
      </c>
      <c r="K11" s="46"/>
      <c r="L11" s="19"/>
      <c r="M11" s="44" t="s">
        <v>11</v>
      </c>
      <c r="N11" s="44" t="s">
        <v>13</v>
      </c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</row>
    <row r="12" ht="118.5" customHeight="1">
      <c r="A12" s="8"/>
      <c r="B12" s="8"/>
      <c r="C12" s="8"/>
      <c r="D12" s="8"/>
      <c r="E12" s="8"/>
      <c r="F12" s="8"/>
      <c r="G12" s="48" t="s">
        <v>54</v>
      </c>
      <c r="H12" s="49" t="s">
        <v>55</v>
      </c>
      <c r="I12" s="49" t="s">
        <v>56</v>
      </c>
      <c r="J12" s="48" t="s">
        <v>54</v>
      </c>
      <c r="K12" s="49" t="s">
        <v>55</v>
      </c>
      <c r="L12" s="49" t="s">
        <v>57</v>
      </c>
      <c r="M12" s="8"/>
      <c r="N12" s="8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ht="15.75" customHeight="1">
      <c r="A13" s="50" t="s">
        <v>14</v>
      </c>
      <c r="B13" s="50" t="s">
        <v>15</v>
      </c>
      <c r="C13" s="50" t="s">
        <v>16</v>
      </c>
      <c r="D13" s="50" t="s">
        <v>17</v>
      </c>
      <c r="E13" s="50" t="s">
        <v>18</v>
      </c>
      <c r="F13" s="50" t="s">
        <v>19</v>
      </c>
      <c r="G13" s="50" t="s">
        <v>20</v>
      </c>
      <c r="H13" s="50" t="s">
        <v>21</v>
      </c>
      <c r="I13" s="50" t="s">
        <v>22</v>
      </c>
      <c r="J13" s="50" t="s">
        <v>23</v>
      </c>
      <c r="K13" s="50" t="s">
        <v>24</v>
      </c>
      <c r="L13" s="50" t="s">
        <v>25</v>
      </c>
      <c r="M13" s="50" t="s">
        <v>58</v>
      </c>
      <c r="N13" s="50" t="s">
        <v>59</v>
      </c>
      <c r="O13" s="47"/>
      <c r="Q13" s="47"/>
      <c r="S13" s="47"/>
      <c r="T13" s="47"/>
      <c r="U13" s="47"/>
      <c r="V13" s="47"/>
      <c r="W13" s="47"/>
      <c r="X13" s="47"/>
      <c r="Y13" s="47"/>
      <c r="Z13" s="47"/>
      <c r="AA13" s="47"/>
      <c r="AB13" s="47"/>
    </row>
    <row r="14">
      <c r="A14" s="51">
        <v>1.0</v>
      </c>
      <c r="B14" s="52" t="s">
        <v>60</v>
      </c>
      <c r="C14" s="53">
        <v>0.3125</v>
      </c>
      <c r="D14" s="54">
        <v>0.3333333333333333</v>
      </c>
      <c r="E14" s="55">
        <v>45539.0</v>
      </c>
      <c r="F14" s="49" t="s">
        <v>61</v>
      </c>
      <c r="G14" s="49">
        <v>3.0</v>
      </c>
      <c r="H14" s="56">
        <f t="shared" ref="H14:H23" si="1">HOUR(D14)*60+MINUTE(D14)-HOUR(C14)*60-MINUTE(C14)</f>
        <v>30</v>
      </c>
      <c r="I14" s="15">
        <v>100.0</v>
      </c>
      <c r="J14" s="49">
        <v>3.0</v>
      </c>
      <c r="K14" s="56">
        <f t="shared" ref="K14:K16" si="2">H14</f>
        <v>30</v>
      </c>
      <c r="L14" s="49">
        <v>90.0</v>
      </c>
      <c r="M14" s="56">
        <f t="shared" ref="M14:M23" si="3">IF(OR(J14=7,J14=1),1*L14*K14/100,IF(OR(J14=6,J14=3),1.2*L14*K14/100,IF(OR(J14=5,J14=4),1.3*L14*K14/100,IF(J14=2,1.1*L14*K14/100))))</f>
        <v>32.4</v>
      </c>
      <c r="N14" s="15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</row>
    <row r="15">
      <c r="A15" s="51">
        <v>2.0</v>
      </c>
      <c r="B15" s="57" t="s">
        <v>62</v>
      </c>
      <c r="C15" s="53">
        <v>0.3333333333333333</v>
      </c>
      <c r="D15" s="53">
        <v>0.375</v>
      </c>
      <c r="E15" s="55">
        <v>45477.0</v>
      </c>
      <c r="F15" s="49" t="s">
        <v>63</v>
      </c>
      <c r="G15" s="49">
        <v>2.0</v>
      </c>
      <c r="H15" s="56">
        <f t="shared" si="1"/>
        <v>60</v>
      </c>
      <c r="I15" s="15">
        <v>90.0</v>
      </c>
      <c r="J15" s="49">
        <v>2.0</v>
      </c>
      <c r="K15" s="56">
        <f t="shared" si="2"/>
        <v>60</v>
      </c>
      <c r="L15" s="49">
        <v>94.0</v>
      </c>
      <c r="M15" s="56">
        <f t="shared" si="3"/>
        <v>62.04</v>
      </c>
      <c r="N15" s="58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</row>
    <row r="16">
      <c r="A16" s="51">
        <v>3.0</v>
      </c>
      <c r="B16" s="57" t="s">
        <v>64</v>
      </c>
      <c r="C16" s="53">
        <v>0.375</v>
      </c>
      <c r="D16" s="53">
        <v>0.3958333333333333</v>
      </c>
      <c r="E16" s="59"/>
      <c r="F16" s="49" t="s">
        <v>65</v>
      </c>
      <c r="G16" s="49">
        <v>2.0</v>
      </c>
      <c r="H16" s="56">
        <f t="shared" si="1"/>
        <v>30</v>
      </c>
      <c r="I16" s="15">
        <v>90.0</v>
      </c>
      <c r="J16" s="49">
        <v>2.0</v>
      </c>
      <c r="K16" s="56">
        <f t="shared" si="2"/>
        <v>30</v>
      </c>
      <c r="L16" s="49">
        <v>93.0</v>
      </c>
      <c r="M16" s="56">
        <f t="shared" si="3"/>
        <v>30.69</v>
      </c>
      <c r="N16" s="58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</row>
    <row r="17">
      <c r="A17" s="51">
        <v>4.0</v>
      </c>
      <c r="B17" s="57" t="s">
        <v>66</v>
      </c>
      <c r="C17" s="53">
        <v>0.3958333333333333</v>
      </c>
      <c r="D17" s="54">
        <v>0.4166666666666667</v>
      </c>
      <c r="E17" s="59"/>
      <c r="F17" s="49"/>
      <c r="G17" s="49">
        <v>7.0</v>
      </c>
      <c r="H17" s="56">
        <f t="shared" si="1"/>
        <v>30</v>
      </c>
      <c r="I17" s="15">
        <v>100.0</v>
      </c>
      <c r="J17" s="49">
        <f>G17</f>
        <v>7</v>
      </c>
      <c r="K17" s="15">
        <v>30.0</v>
      </c>
      <c r="L17" s="49">
        <v>90.0</v>
      </c>
      <c r="M17" s="56">
        <f t="shared" si="3"/>
        <v>27</v>
      </c>
      <c r="N17" s="58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</row>
    <row r="18">
      <c r="A18" s="51">
        <v>5.0</v>
      </c>
      <c r="B18" s="52" t="s">
        <v>60</v>
      </c>
      <c r="C18" s="53">
        <v>0.5520833333333334</v>
      </c>
      <c r="D18" s="53">
        <v>0.7083333333333334</v>
      </c>
      <c r="E18" s="59"/>
      <c r="F18" s="49" t="s">
        <v>61</v>
      </c>
      <c r="G18" s="49">
        <v>3.0</v>
      </c>
      <c r="H18" s="56">
        <f t="shared" si="1"/>
        <v>225</v>
      </c>
      <c r="I18" s="15">
        <v>90.0</v>
      </c>
      <c r="J18" s="49">
        <v>3.0</v>
      </c>
      <c r="K18" s="15">
        <v>225.0</v>
      </c>
      <c r="L18" s="49">
        <v>90.0</v>
      </c>
      <c r="M18" s="56">
        <f t="shared" si="3"/>
        <v>243</v>
      </c>
      <c r="N18" s="58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</row>
    <row r="19">
      <c r="A19" s="51">
        <v>6.0</v>
      </c>
      <c r="B19" s="52"/>
      <c r="C19" s="53"/>
      <c r="D19" s="53"/>
      <c r="E19" s="59"/>
      <c r="F19" s="49"/>
      <c r="G19" s="49">
        <v>1.0</v>
      </c>
      <c r="H19" s="56">
        <f t="shared" si="1"/>
        <v>0</v>
      </c>
      <c r="I19" s="15">
        <v>90.0</v>
      </c>
      <c r="J19" s="49">
        <f t="shared" ref="J19:K19" si="4">G19</f>
        <v>1</v>
      </c>
      <c r="K19" s="56">
        <f t="shared" si="4"/>
        <v>0</v>
      </c>
      <c r="L19" s="49">
        <v>90.0</v>
      </c>
      <c r="M19" s="56">
        <f t="shared" si="3"/>
        <v>0</v>
      </c>
      <c r="N19" s="58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</row>
    <row r="20">
      <c r="A20" s="51">
        <v>7.0</v>
      </c>
      <c r="B20" s="52"/>
      <c r="C20" s="53"/>
      <c r="D20" s="53"/>
      <c r="E20" s="59"/>
      <c r="F20" s="49"/>
      <c r="G20" s="49">
        <v>7.0</v>
      </c>
      <c r="H20" s="56">
        <f t="shared" si="1"/>
        <v>0</v>
      </c>
      <c r="I20" s="15">
        <v>90.0</v>
      </c>
      <c r="J20" s="49">
        <f t="shared" ref="J20:K20" si="5">G20</f>
        <v>7</v>
      </c>
      <c r="K20" s="56">
        <f t="shared" si="5"/>
        <v>0</v>
      </c>
      <c r="L20" s="49">
        <v>90.0</v>
      </c>
      <c r="M20" s="56">
        <f t="shared" si="3"/>
        <v>0</v>
      </c>
      <c r="N20" s="58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</row>
    <row r="21" ht="15.75" customHeight="1">
      <c r="A21" s="51">
        <v>8.0</v>
      </c>
      <c r="B21" s="52"/>
      <c r="C21" s="53"/>
      <c r="D21" s="53"/>
      <c r="E21" s="59"/>
      <c r="F21" s="49"/>
      <c r="G21" s="49">
        <v>3.0</v>
      </c>
      <c r="H21" s="56">
        <f t="shared" si="1"/>
        <v>0</v>
      </c>
      <c r="I21" s="15">
        <v>90.0</v>
      </c>
      <c r="J21" s="49">
        <f t="shared" ref="J21:K21" si="6">G21</f>
        <v>3</v>
      </c>
      <c r="K21" s="56">
        <f t="shared" si="6"/>
        <v>0</v>
      </c>
      <c r="L21" s="49">
        <v>90.0</v>
      </c>
      <c r="M21" s="56">
        <f t="shared" si="3"/>
        <v>0</v>
      </c>
      <c r="N21" s="58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</row>
    <row r="22" ht="15.75" customHeight="1">
      <c r="A22" s="51">
        <v>9.0</v>
      </c>
      <c r="B22" s="52"/>
      <c r="C22" s="53"/>
      <c r="D22" s="53"/>
      <c r="E22" s="60"/>
      <c r="F22" s="60"/>
      <c r="G22" s="49">
        <v>2.0</v>
      </c>
      <c r="H22" s="56">
        <f t="shared" si="1"/>
        <v>0</v>
      </c>
      <c r="I22" s="15">
        <v>95.0</v>
      </c>
      <c r="J22" s="49">
        <f t="shared" ref="J22:K22" si="7">G22</f>
        <v>2</v>
      </c>
      <c r="K22" s="56">
        <f t="shared" si="7"/>
        <v>0</v>
      </c>
      <c r="L22" s="49">
        <v>90.0</v>
      </c>
      <c r="M22" s="56">
        <f t="shared" si="3"/>
        <v>0</v>
      </c>
      <c r="N22" s="58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</row>
    <row r="23" ht="15.75" customHeight="1">
      <c r="A23" s="51">
        <v>10.0</v>
      </c>
      <c r="B23" s="52"/>
      <c r="C23" s="53"/>
      <c r="D23" s="53"/>
      <c r="E23" s="60"/>
      <c r="F23" s="60"/>
      <c r="G23" s="49">
        <v>1.0</v>
      </c>
      <c r="H23" s="56">
        <f t="shared" si="1"/>
        <v>0</v>
      </c>
      <c r="I23" s="15">
        <v>95.0</v>
      </c>
      <c r="J23" s="49">
        <f t="shared" ref="J23:K23" si="8">G23</f>
        <v>1</v>
      </c>
      <c r="K23" s="56">
        <f t="shared" si="8"/>
        <v>0</v>
      </c>
      <c r="L23" s="49">
        <v>90.0</v>
      </c>
      <c r="M23" s="56">
        <f t="shared" si="3"/>
        <v>0</v>
      </c>
      <c r="N23" s="58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</row>
    <row r="24" ht="15.75" customHeight="1">
      <c r="A24" s="45" t="s">
        <v>34</v>
      </c>
      <c r="B24" s="19"/>
      <c r="C24" s="61"/>
      <c r="D24" s="61"/>
      <c r="E24" s="62"/>
      <c r="F24" s="62"/>
      <c r="G24" s="62"/>
      <c r="H24" s="63">
        <f>SUM(H14:H23)/60</f>
        <v>6.25</v>
      </c>
      <c r="I24" s="63"/>
      <c r="J24" s="63"/>
      <c r="K24" s="63">
        <f>SUM(K14:K23)/60</f>
        <v>6.25</v>
      </c>
      <c r="L24" s="64"/>
      <c r="M24" s="63">
        <f>round(SUM(M14:M23)/60,1)</f>
        <v>6.6</v>
      </c>
      <c r="N24" s="62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</row>
    <row r="25" ht="18.0" customHeight="1">
      <c r="A25" s="45" t="s">
        <v>67</v>
      </c>
      <c r="B25" s="19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>
        <f>round(M24*100/8,0)</f>
        <v>83</v>
      </c>
      <c r="N25" s="66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</row>
    <row r="26" ht="71.25" customHeight="1">
      <c r="A26" s="45" t="s">
        <v>68</v>
      </c>
      <c r="B26" s="19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49" t="str">
        <f>if(M25&gt;90,"Hoàn thành Xuất sắc nhiệm vụ",if(AND(M25&gt;=80,M25&lt;=90),"Hoàn hành tốt nhiệm vụ",if(AND(M25&gt;=50,M25&lt;80),"Hoàn thành nhiệm vụ",if(50&gt;M25,"Không hoàn thành nhiệm vụ"))))</f>
        <v>Hoàn hành tốt nhiệm vụ</v>
      </c>
      <c r="N26" s="66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</row>
    <row r="27" ht="15.0" customHeight="1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</row>
    <row r="28" ht="15.0" customHeight="1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</row>
    <row r="29" ht="15.0" customHeight="1">
      <c r="A29" s="68"/>
      <c r="B29" s="68"/>
      <c r="C29" s="68"/>
      <c r="D29" s="68"/>
      <c r="E29" s="68"/>
      <c r="F29" s="68"/>
      <c r="G29" s="68"/>
      <c r="H29" s="68"/>
      <c r="I29" s="68"/>
      <c r="J29" s="69"/>
      <c r="K29" s="69"/>
      <c r="L29" s="68"/>
      <c r="M29" s="68"/>
      <c r="N29" s="68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</row>
    <row r="30" ht="15.0" customHeight="1">
      <c r="A30" s="68"/>
      <c r="B30" s="68"/>
      <c r="C30" s="68"/>
      <c r="D30" s="68"/>
      <c r="E30" s="68"/>
      <c r="F30" s="68"/>
      <c r="G30" s="1"/>
      <c r="H30" s="26"/>
      <c r="I30" s="26"/>
      <c r="J30" s="26"/>
      <c r="K30" s="68"/>
      <c r="L30" s="68"/>
      <c r="M30" s="69"/>
      <c r="N30" s="68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</row>
    <row r="31" ht="15.0" customHeight="1">
      <c r="A31" s="68"/>
      <c r="B31" s="68"/>
      <c r="C31" s="68"/>
      <c r="D31" s="68"/>
      <c r="E31" s="68"/>
      <c r="F31" s="68"/>
      <c r="G31" s="68"/>
      <c r="H31" s="26"/>
      <c r="I31" s="26"/>
      <c r="J31" s="26"/>
      <c r="K31" s="68"/>
      <c r="L31" s="68"/>
      <c r="M31" s="70"/>
      <c r="N31" s="68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</row>
    <row r="32" ht="15.0" customHeight="1">
      <c r="A32" s="68"/>
      <c r="B32" s="68"/>
      <c r="C32" s="68"/>
      <c r="D32" s="68"/>
      <c r="E32" s="68"/>
      <c r="F32" s="68"/>
      <c r="G32" s="68"/>
      <c r="H32" s="26"/>
      <c r="I32" s="26"/>
      <c r="J32" s="26"/>
      <c r="K32" s="68"/>
      <c r="L32" s="68"/>
      <c r="M32" s="69"/>
      <c r="N32" s="68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</row>
    <row r="33" ht="15.0" customHeight="1">
      <c r="A33" s="68"/>
      <c r="B33" s="68"/>
      <c r="C33" s="68"/>
      <c r="D33" s="68"/>
      <c r="E33" s="68"/>
      <c r="F33" s="68"/>
      <c r="G33" s="68"/>
      <c r="H33" s="26"/>
      <c r="I33" s="26"/>
      <c r="J33" s="26"/>
      <c r="K33" s="68"/>
      <c r="L33" s="68"/>
      <c r="M33" s="70"/>
      <c r="N33" s="68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</row>
    <row r="34" ht="15.0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</row>
    <row r="35" ht="15.0" customHeight="1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ht="15.0" customHeight="1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</row>
    <row r="37" ht="15.0" customHeigh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</row>
    <row r="38" ht="15.75" customHeight="1">
      <c r="A38" s="26"/>
      <c r="B38" s="71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ht="15.75" customHeight="1">
      <c r="A39" s="26"/>
      <c r="B39" s="72" t="s">
        <v>69</v>
      </c>
      <c r="C39" s="26" t="s">
        <v>70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ht="15.75" customHeight="1">
      <c r="A40" s="26"/>
      <c r="B40" s="26"/>
      <c r="C40" s="26" t="s">
        <v>71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ht="15.75" customHeight="1">
      <c r="A41" s="26"/>
      <c r="B41" s="26"/>
      <c r="C41" s="26" t="s">
        <v>72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ht="15.75" customHeight="1">
      <c r="A42" s="30"/>
      <c r="B42" s="73"/>
      <c r="C42" s="74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ht="15.7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</row>
    <row r="44" ht="15.7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</row>
    <row r="45" ht="15.7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</row>
    <row r="46" ht="15.7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</row>
    <row r="47" ht="15.7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</row>
    <row r="48" ht="15.7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</row>
    <row r="49" ht="15.7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</row>
    <row r="50" ht="15.7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</row>
    <row r="51" ht="15.7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</row>
    <row r="52" ht="15.7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</row>
    <row r="53" ht="15.7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</row>
    <row r="54" ht="15.7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</row>
    <row r="55" ht="15.7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</row>
    <row r="56" ht="15.7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</row>
    <row r="57" ht="15.7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</row>
    <row r="58" ht="15.7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</row>
    <row r="59" ht="15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</row>
    <row r="60" ht="15.7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</row>
    <row r="61" ht="15.7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</row>
    <row r="62" ht="15.7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</row>
    <row r="63" ht="15.7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</row>
    <row r="64" ht="15.7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</row>
    <row r="65" ht="15.7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</row>
    <row r="66" ht="15.7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</row>
    <row r="67" ht="15.7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</row>
    <row r="68" ht="15.7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</row>
    <row r="69" ht="15.7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</row>
    <row r="70" ht="15.7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</row>
    <row r="71" ht="15.7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</row>
    <row r="72" ht="15.7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</row>
    <row r="73" ht="15.7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</row>
    <row r="74" ht="15.7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</row>
    <row r="75" ht="15.7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</row>
    <row r="76" ht="15.7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</row>
    <row r="77" ht="15.7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</row>
    <row r="78" ht="15.7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</row>
    <row r="79" ht="15.7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</row>
    <row r="80" ht="15.7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</row>
    <row r="81" ht="15.7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</row>
    <row r="82" ht="15.7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</row>
    <row r="83" ht="15.7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</row>
    <row r="84" ht="15.7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</row>
    <row r="85" ht="15.7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</row>
    <row r="86" ht="15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</row>
    <row r="87" ht="15.7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</row>
    <row r="88" ht="15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</row>
    <row r="89" ht="15.7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</row>
    <row r="90" ht="15.7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</row>
    <row r="91" ht="15.7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</row>
    <row r="92" ht="15.7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</row>
    <row r="93" ht="15.7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</row>
    <row r="94" ht="15.7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</row>
    <row r="95" ht="15.7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</row>
    <row r="96" ht="15.7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</row>
    <row r="97" ht="15.7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</row>
    <row r="98" ht="15.7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</row>
    <row r="99" ht="15.7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</row>
    <row r="100" ht="15.7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</row>
    <row r="101" ht="15.7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</row>
    <row r="102" ht="15.7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</row>
    <row r="103" ht="15.7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</row>
    <row r="104" ht="15.7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</row>
    <row r="105" ht="15.7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</row>
    <row r="106" ht="15.7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</row>
    <row r="107" ht="15.7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</row>
    <row r="108" ht="15.7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</row>
    <row r="109" ht="15.7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</row>
    <row r="110" ht="15.7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</row>
    <row r="111" ht="15.7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</row>
    <row r="112" ht="15.7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</row>
    <row r="113" ht="15.7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</row>
    <row r="114" ht="15.7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</row>
    <row r="115" ht="15.7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</row>
    <row r="116" ht="15.7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</row>
    <row r="117" ht="15.7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</row>
    <row r="118" ht="15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</row>
    <row r="119" ht="15.7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</row>
    <row r="120" ht="15.7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</row>
    <row r="121" ht="15.7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</row>
    <row r="122" ht="15.7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</row>
    <row r="123" ht="15.7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</row>
    <row r="124" ht="15.7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</row>
    <row r="125" ht="15.7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</row>
    <row r="126" ht="15.7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</row>
    <row r="127" ht="15.7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</row>
    <row r="128" ht="15.7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</row>
    <row r="129" ht="15.7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</row>
    <row r="130" ht="15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</row>
    <row r="131" ht="15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</row>
    <row r="132" ht="15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</row>
    <row r="133" ht="15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</row>
    <row r="134" ht="15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</row>
    <row r="135" ht="15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</row>
    <row r="136" ht="15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</row>
    <row r="137" ht="15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</row>
    <row r="138" ht="15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</row>
    <row r="139" ht="15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</row>
    <row r="140" ht="15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</row>
    <row r="141" ht="15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</row>
    <row r="142" ht="15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</row>
    <row r="143" ht="15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</row>
    <row r="144" ht="15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</row>
    <row r="145" ht="15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</row>
    <row r="146" ht="15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</row>
    <row r="147" ht="15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</row>
    <row r="148" ht="15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</row>
    <row r="149" ht="15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</row>
    <row r="150" ht="15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</row>
    <row r="151" ht="15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</row>
    <row r="152" ht="15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</row>
    <row r="153" ht="15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</row>
    <row r="154" ht="15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</row>
    <row r="155" ht="15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</row>
    <row r="156" ht="15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</row>
    <row r="157" ht="15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</row>
    <row r="158" ht="15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</row>
    <row r="159" ht="15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</row>
    <row r="160" ht="15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</row>
    <row r="161" ht="15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</row>
    <row r="162" ht="15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</row>
    <row r="163" ht="15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</row>
    <row r="164" ht="15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</row>
    <row r="165" ht="15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</row>
    <row r="166" ht="15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</row>
    <row r="167" ht="15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</row>
    <row r="168" ht="15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</row>
    <row r="169" ht="15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</row>
    <row r="170" ht="15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</row>
    <row r="171" ht="15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</row>
    <row r="172" ht="15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</row>
    <row r="173" ht="15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</row>
    <row r="174" ht="15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</row>
    <row r="175" ht="15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</row>
    <row r="176" ht="15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</row>
    <row r="177" ht="15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</row>
    <row r="178" ht="15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</row>
    <row r="179" ht="15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</row>
    <row r="180" ht="15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</row>
    <row r="181" ht="15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</row>
    <row r="182" ht="15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</row>
    <row r="183" ht="15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</row>
    <row r="184" ht="15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</row>
    <row r="185" ht="15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</row>
    <row r="186" ht="15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</row>
    <row r="187" ht="15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</row>
    <row r="188" ht="15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</row>
    <row r="189" ht="15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</row>
    <row r="190" ht="15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</row>
    <row r="191" ht="15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</row>
    <row r="192" ht="15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</row>
    <row r="193" ht="15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</row>
    <row r="194" ht="15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</row>
    <row r="195" ht="15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</row>
    <row r="196" ht="15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</row>
    <row r="197" ht="15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</row>
    <row r="198" ht="15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</row>
    <row r="199" ht="15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</row>
    <row r="200" ht="15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</row>
    <row r="201" ht="15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</row>
    <row r="202" ht="15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</row>
    <row r="203" ht="15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</row>
    <row r="204" ht="15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</row>
    <row r="205" ht="15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</row>
    <row r="206" ht="15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</row>
    <row r="207" ht="15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</row>
    <row r="208" ht="15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</row>
    <row r="209" ht="15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</row>
    <row r="210" ht="15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</row>
    <row r="211" ht="15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</row>
    <row r="212" ht="15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</row>
    <row r="213" ht="15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</row>
    <row r="214" ht="15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</row>
    <row r="215" ht="15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</row>
    <row r="216" ht="15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</row>
    <row r="217" ht="15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</row>
    <row r="218" ht="15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</row>
    <row r="219" ht="15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</row>
    <row r="220" ht="15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</row>
    <row r="221" ht="15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</row>
    <row r="222" ht="15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</row>
    <row r="223" ht="15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</row>
    <row r="224" ht="15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</row>
    <row r="225" ht="15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</row>
    <row r="226" ht="15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</row>
    <row r="227" ht="15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</row>
    <row r="228" ht="15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</row>
    <row r="229" ht="15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</row>
    <row r="230" ht="15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</row>
    <row r="231" ht="15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</row>
    <row r="232" ht="15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</row>
    <row r="233" ht="15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</row>
    <row r="234" ht="15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</row>
    <row r="235" ht="15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</row>
    <row r="236" ht="15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</row>
    <row r="237" ht="15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</row>
    <row r="238" ht="15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</row>
    <row r="239" ht="15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</row>
    <row r="240" ht="15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</row>
    <row r="241" ht="15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F11:F12"/>
    <mergeCell ref="G11:I11"/>
    <mergeCell ref="A24:B24"/>
    <mergeCell ref="A25:B25"/>
    <mergeCell ref="A26:B26"/>
    <mergeCell ref="J11:L11"/>
    <mergeCell ref="M11:M12"/>
    <mergeCell ref="O13:P13"/>
    <mergeCell ref="Q13:R13"/>
    <mergeCell ref="O1:P1"/>
    <mergeCell ref="Q1:R1"/>
    <mergeCell ref="A11:A12"/>
    <mergeCell ref="B11:B12"/>
    <mergeCell ref="C11:C12"/>
    <mergeCell ref="D11:D12"/>
    <mergeCell ref="E11:E12"/>
    <mergeCell ref="N11:N12"/>
  </mergeCells>
  <printOptions/>
  <pageMargins bottom="0.75" footer="0.0" header="0.0" left="0.3140625" right="0.380598958333333" top="0.544401041666667"/>
  <pageSetup fitToHeight="0" paperSize="9" orientation="landscape"/>
  <headerFooter>
    <oddHeader>&amp;C&amp;P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35.0"/>
    <col customWidth="1" min="3" max="4" width="14.43"/>
    <col customWidth="1" min="5" max="5" width="17.86"/>
    <col customWidth="1" min="6" max="6" width="14.43"/>
    <col customWidth="1" min="13" max="13" width="12.29"/>
    <col customWidth="1" hidden="1" min="15" max="15" width="10.43"/>
    <col customWidth="1" hidden="1" min="16" max="16" width="9.86"/>
    <col customWidth="1" hidden="1" min="17" max="17" width="10.57"/>
    <col customWidth="1" hidden="1" min="18" max="18" width="7.57"/>
    <col customWidth="1" hidden="1" min="19" max="19" width="10.4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7" t="s">
        <v>38</v>
      </c>
      <c r="Q1" s="31" t="s">
        <v>39</v>
      </c>
      <c r="S1" s="32" t="s">
        <v>40</v>
      </c>
      <c r="T1" s="1"/>
      <c r="U1" s="1"/>
      <c r="V1" s="1"/>
      <c r="W1" s="1"/>
      <c r="X1" s="1"/>
      <c r="Y1" s="1"/>
      <c r="Z1" s="1"/>
      <c r="AA1" s="1"/>
      <c r="AB1" s="1"/>
    </row>
    <row r="2" ht="15.75" customHeight="1">
      <c r="A2" s="1"/>
      <c r="B2" s="3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4" t="s">
        <v>41</v>
      </c>
      <c r="P2" s="35">
        <f>SUMIF(G14:G23, "6", H14:H23)</f>
        <v>0</v>
      </c>
      <c r="Q2" s="36" t="s">
        <v>41</v>
      </c>
      <c r="R2" s="37">
        <f>SUMIF(J14:J23, "6", K14:K23)</f>
        <v>0</v>
      </c>
      <c r="S2" s="37">
        <f>SUMIF(J14:J23, "6", K14:K23)</f>
        <v>0</v>
      </c>
      <c r="T2" s="1"/>
      <c r="U2" s="1"/>
      <c r="V2" s="1"/>
      <c r="W2" s="1"/>
      <c r="X2" s="1"/>
      <c r="Y2" s="1"/>
      <c r="Z2" s="1"/>
      <c r="AA2" s="1"/>
      <c r="AB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4" t="s">
        <v>42</v>
      </c>
      <c r="P3" s="35">
        <f>SUMIF(G14:G23, "5", H14:H23)</f>
        <v>0</v>
      </c>
      <c r="Q3" s="36" t="s">
        <v>42</v>
      </c>
      <c r="R3" s="37">
        <f>SUMIF(J14:J23, "5", K14:K23)</f>
        <v>0</v>
      </c>
      <c r="S3" s="37">
        <f>SUMIF(J14:J23, "5", K14:K23)</f>
        <v>0</v>
      </c>
      <c r="T3" s="1"/>
      <c r="U3" s="1"/>
      <c r="V3" s="1"/>
      <c r="W3" s="1"/>
      <c r="X3" s="1"/>
      <c r="Y3" s="1"/>
      <c r="Z3" s="1"/>
      <c r="AA3" s="1"/>
      <c r="AB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4" t="s">
        <v>4</v>
      </c>
      <c r="P4" s="35">
        <f>SUMIF(G14:G23, "4", H14:H23)</f>
        <v>0</v>
      </c>
      <c r="Q4" s="36" t="s">
        <v>4</v>
      </c>
      <c r="R4" s="37">
        <f>SUMIF(J14:J23, "4", K14:K23)</f>
        <v>0</v>
      </c>
      <c r="S4" s="38">
        <f>sum(S2:S3)/60</f>
        <v>0</v>
      </c>
      <c r="T4" s="1"/>
      <c r="U4" s="1"/>
      <c r="V4" s="1"/>
      <c r="W4" s="1"/>
      <c r="X4" s="1"/>
      <c r="Y4" s="1"/>
      <c r="Z4" s="1"/>
      <c r="AA4" s="1"/>
      <c r="AB4" s="1"/>
    </row>
    <row r="5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4" t="s">
        <v>5</v>
      </c>
      <c r="P5" s="35">
        <f>SUMIF(G14:G23, "3", H14:H23)</f>
        <v>255</v>
      </c>
      <c r="Q5" s="36" t="s">
        <v>5</v>
      </c>
      <c r="R5" s="37">
        <f>SUMIF(J14:J23, "3", K14:K23)</f>
        <v>255</v>
      </c>
      <c r="S5" s="32"/>
      <c r="T5" s="1"/>
      <c r="U5" s="1"/>
      <c r="V5" s="1"/>
      <c r="W5" s="1"/>
      <c r="X5" s="1"/>
      <c r="Y5" s="1"/>
      <c r="Z5" s="1"/>
      <c r="AA5" s="1"/>
      <c r="AB5" s="1"/>
    </row>
    <row r="6" ht="19.5" customHeight="1">
      <c r="A6" s="39" t="s">
        <v>43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34" t="s">
        <v>6</v>
      </c>
      <c r="P6" s="35">
        <f>SUMIF(G14:G23, "2", H14:H23)</f>
        <v>90</v>
      </c>
      <c r="Q6" s="36" t="s">
        <v>6</v>
      </c>
      <c r="R6" s="37">
        <f>SUMIF(J14:J23, "2", K14:K23)</f>
        <v>90</v>
      </c>
      <c r="S6" s="32"/>
      <c r="T6" s="1"/>
      <c r="U6" s="40"/>
      <c r="V6" s="40"/>
      <c r="W6" s="40"/>
      <c r="X6" s="40"/>
      <c r="Y6" s="40"/>
      <c r="Z6" s="40"/>
      <c r="AA6" s="40"/>
      <c r="AB6" s="40"/>
    </row>
    <row r="7" ht="18.75" customHeight="1">
      <c r="A7" s="39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17" t="s">
        <v>7</v>
      </c>
      <c r="P7" s="35">
        <f>SUMIF(G14:G23, "1", H14:H23)</f>
        <v>0</v>
      </c>
      <c r="Q7" s="41" t="s">
        <v>7</v>
      </c>
      <c r="R7" s="37">
        <f>SUMIF(J14:J23, "1", K14:K23)</f>
        <v>0</v>
      </c>
      <c r="S7" s="32"/>
      <c r="T7" s="1"/>
      <c r="U7" s="40"/>
      <c r="V7" s="40"/>
      <c r="W7" s="40"/>
      <c r="X7" s="40"/>
      <c r="Y7" s="40"/>
      <c r="Z7" s="40"/>
      <c r="AA7" s="40"/>
      <c r="AB7" s="40"/>
    </row>
    <row r="8" ht="18.75" customHeight="1">
      <c r="A8" s="40" t="s">
        <v>45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1" t="s">
        <v>9</v>
      </c>
      <c r="P8" s="35">
        <f>SUMIF(G14:G23, "7", H14:H23)</f>
        <v>30</v>
      </c>
      <c r="Q8" s="32" t="s">
        <v>9</v>
      </c>
      <c r="R8" s="37">
        <f>SUMIF(J14:J23, "7", K14:K23)</f>
        <v>30</v>
      </c>
      <c r="S8" s="32"/>
      <c r="T8" s="1"/>
      <c r="U8" s="40"/>
      <c r="V8" s="40"/>
      <c r="W8" s="40"/>
      <c r="X8" s="40"/>
      <c r="Y8" s="40"/>
      <c r="Z8" s="40"/>
      <c r="AA8" s="40"/>
      <c r="AB8" s="40"/>
    </row>
    <row r="9" ht="18.75" customHeight="1">
      <c r="A9" s="39" t="s">
        <v>46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1"/>
      <c r="P9" s="42">
        <f>SUM(P2:P8)/60</f>
        <v>6.25</v>
      </c>
      <c r="Q9" s="32"/>
      <c r="R9" s="43">
        <f>sum(R2:R8)/60</f>
        <v>6.25</v>
      </c>
      <c r="S9" s="32"/>
      <c r="T9" s="1"/>
      <c r="U9" s="40"/>
      <c r="V9" s="40"/>
      <c r="W9" s="40"/>
      <c r="X9" s="40"/>
      <c r="Y9" s="40"/>
      <c r="Z9" s="40"/>
      <c r="AA9" s="40"/>
      <c r="AB9" s="40"/>
    </row>
    <row r="10" ht="15.75" customHeight="1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"/>
      <c r="P10" s="1"/>
      <c r="Q10" s="32"/>
      <c r="R10" s="32"/>
      <c r="S10" s="32"/>
      <c r="T10" s="1"/>
      <c r="U10" s="40"/>
      <c r="V10" s="40"/>
      <c r="W10" s="40"/>
      <c r="X10" s="40"/>
      <c r="Y10" s="40"/>
      <c r="Z10" s="40"/>
      <c r="AA10" s="40"/>
      <c r="AB10" s="40"/>
    </row>
    <row r="11" ht="66.0" customHeight="1">
      <c r="A11" s="44" t="s">
        <v>2</v>
      </c>
      <c r="B11" s="44" t="s">
        <v>47</v>
      </c>
      <c r="C11" s="44" t="s">
        <v>48</v>
      </c>
      <c r="D11" s="44" t="s">
        <v>49</v>
      </c>
      <c r="E11" s="44" t="s">
        <v>50</v>
      </c>
      <c r="F11" s="44" t="s">
        <v>51</v>
      </c>
      <c r="G11" s="45" t="s">
        <v>52</v>
      </c>
      <c r="H11" s="46"/>
      <c r="I11" s="19"/>
      <c r="J11" s="45" t="s">
        <v>53</v>
      </c>
      <c r="K11" s="46"/>
      <c r="L11" s="19"/>
      <c r="M11" s="44" t="s">
        <v>11</v>
      </c>
      <c r="N11" s="44" t="s">
        <v>13</v>
      </c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</row>
    <row r="12" ht="118.5" customHeight="1">
      <c r="A12" s="8"/>
      <c r="B12" s="8"/>
      <c r="C12" s="8"/>
      <c r="D12" s="8"/>
      <c r="E12" s="8"/>
      <c r="F12" s="8"/>
      <c r="G12" s="48" t="s">
        <v>54</v>
      </c>
      <c r="H12" s="49" t="s">
        <v>55</v>
      </c>
      <c r="I12" s="49" t="s">
        <v>73</v>
      </c>
      <c r="J12" s="48" t="s">
        <v>54</v>
      </c>
      <c r="K12" s="49" t="s">
        <v>55</v>
      </c>
      <c r="L12" s="49" t="s">
        <v>74</v>
      </c>
      <c r="M12" s="8"/>
      <c r="N12" s="8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ht="15.75" customHeight="1">
      <c r="A13" s="50" t="s">
        <v>14</v>
      </c>
      <c r="B13" s="50" t="s">
        <v>15</v>
      </c>
      <c r="C13" s="50" t="s">
        <v>16</v>
      </c>
      <c r="D13" s="50" t="s">
        <v>17</v>
      </c>
      <c r="E13" s="50" t="s">
        <v>18</v>
      </c>
      <c r="F13" s="50" t="s">
        <v>19</v>
      </c>
      <c r="G13" s="50" t="s">
        <v>20</v>
      </c>
      <c r="H13" s="50" t="s">
        <v>21</v>
      </c>
      <c r="I13" s="50" t="s">
        <v>22</v>
      </c>
      <c r="J13" s="50" t="s">
        <v>23</v>
      </c>
      <c r="K13" s="50" t="s">
        <v>24</v>
      </c>
      <c r="L13" s="50" t="s">
        <v>25</v>
      </c>
      <c r="M13" s="50" t="s">
        <v>58</v>
      </c>
      <c r="N13" s="50" t="s">
        <v>59</v>
      </c>
      <c r="O13" s="47"/>
      <c r="Q13" s="47"/>
      <c r="S13" s="47"/>
      <c r="T13" s="47"/>
      <c r="U13" s="47"/>
      <c r="V13" s="47"/>
      <c r="W13" s="47"/>
      <c r="X13" s="47"/>
      <c r="Y13" s="47"/>
      <c r="Z13" s="47"/>
      <c r="AA13" s="47"/>
      <c r="AB13" s="47"/>
    </row>
    <row r="14">
      <c r="A14" s="51">
        <v>1.0</v>
      </c>
      <c r="B14" s="52" t="s">
        <v>60</v>
      </c>
      <c r="C14" s="53">
        <v>0.3125</v>
      </c>
      <c r="D14" s="54">
        <v>0.3333333333333333</v>
      </c>
      <c r="E14" s="55">
        <v>45539.0</v>
      </c>
      <c r="F14" s="49" t="s">
        <v>61</v>
      </c>
      <c r="G14" s="49">
        <v>3.0</v>
      </c>
      <c r="H14" s="56">
        <f t="shared" ref="H14:H23" si="1">HOUR(D14)*60+MINUTE(D14)-HOUR(C14)*60-MINUTE(C14)</f>
        <v>30</v>
      </c>
      <c r="I14" s="15">
        <v>100.0</v>
      </c>
      <c r="J14" s="49">
        <v>3.0</v>
      </c>
      <c r="K14" s="56">
        <f t="shared" ref="K14:K16" si="2">H14</f>
        <v>30</v>
      </c>
      <c r="L14" s="49">
        <v>90.0</v>
      </c>
      <c r="M14" s="56">
        <f t="shared" ref="M14:M23" si="3">IF(OR(J14=7,J14=1),1*L14*K14/100,IF(OR(J14=6,J14=3),1.2*L14*K14/100,IF(OR(J14=5,J14=4),1.3*L14*K14/100,IF(J14=2,1.1*L14*K14/100))))</f>
        <v>32.4</v>
      </c>
      <c r="N14" s="15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</row>
    <row r="15">
      <c r="A15" s="51">
        <v>2.0</v>
      </c>
      <c r="B15" s="57" t="s">
        <v>62</v>
      </c>
      <c r="C15" s="53">
        <v>0.3333333333333333</v>
      </c>
      <c r="D15" s="53">
        <v>0.375</v>
      </c>
      <c r="E15" s="55">
        <v>45477.0</v>
      </c>
      <c r="F15" s="49" t="s">
        <v>63</v>
      </c>
      <c r="G15" s="49">
        <v>2.0</v>
      </c>
      <c r="H15" s="56">
        <f t="shared" si="1"/>
        <v>60</v>
      </c>
      <c r="I15" s="15">
        <v>90.0</v>
      </c>
      <c r="J15" s="49">
        <v>2.0</v>
      </c>
      <c r="K15" s="56">
        <f t="shared" si="2"/>
        <v>60</v>
      </c>
      <c r="L15" s="49">
        <v>94.0</v>
      </c>
      <c r="M15" s="56">
        <f t="shared" si="3"/>
        <v>62.04</v>
      </c>
      <c r="N15" s="58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</row>
    <row r="16">
      <c r="A16" s="51">
        <v>3.0</v>
      </c>
      <c r="B16" s="57" t="s">
        <v>64</v>
      </c>
      <c r="C16" s="53">
        <v>0.375</v>
      </c>
      <c r="D16" s="53">
        <v>0.3958333333333333</v>
      </c>
      <c r="E16" s="59"/>
      <c r="F16" s="49" t="s">
        <v>65</v>
      </c>
      <c r="G16" s="49">
        <v>2.0</v>
      </c>
      <c r="H16" s="56">
        <f t="shared" si="1"/>
        <v>30</v>
      </c>
      <c r="I16" s="15">
        <v>90.0</v>
      </c>
      <c r="J16" s="49">
        <v>2.0</v>
      </c>
      <c r="K16" s="56">
        <f t="shared" si="2"/>
        <v>30</v>
      </c>
      <c r="L16" s="49">
        <v>93.0</v>
      </c>
      <c r="M16" s="56">
        <f t="shared" si="3"/>
        <v>30.69</v>
      </c>
      <c r="N16" s="58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</row>
    <row r="17">
      <c r="A17" s="51">
        <v>4.0</v>
      </c>
      <c r="B17" s="57" t="s">
        <v>66</v>
      </c>
      <c r="C17" s="53">
        <v>0.3958333333333333</v>
      </c>
      <c r="D17" s="54">
        <v>0.4166666666666667</v>
      </c>
      <c r="E17" s="59"/>
      <c r="F17" s="49"/>
      <c r="G17" s="49">
        <v>7.0</v>
      </c>
      <c r="H17" s="56">
        <f t="shared" si="1"/>
        <v>30</v>
      </c>
      <c r="I17" s="15">
        <v>100.0</v>
      </c>
      <c r="J17" s="49">
        <f>G17</f>
        <v>7</v>
      </c>
      <c r="K17" s="15">
        <v>30.0</v>
      </c>
      <c r="L17" s="49">
        <v>90.0</v>
      </c>
      <c r="M17" s="56">
        <f t="shared" si="3"/>
        <v>27</v>
      </c>
      <c r="N17" s="58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</row>
    <row r="18">
      <c r="A18" s="51">
        <v>5.0</v>
      </c>
      <c r="B18" s="52" t="s">
        <v>60</v>
      </c>
      <c r="C18" s="53">
        <v>0.5520833333333334</v>
      </c>
      <c r="D18" s="53">
        <v>0.7083333333333334</v>
      </c>
      <c r="E18" s="59"/>
      <c r="F18" s="49" t="s">
        <v>61</v>
      </c>
      <c r="G18" s="49">
        <v>3.0</v>
      </c>
      <c r="H18" s="56">
        <f t="shared" si="1"/>
        <v>225</v>
      </c>
      <c r="I18" s="15">
        <v>90.0</v>
      </c>
      <c r="J18" s="49">
        <v>3.0</v>
      </c>
      <c r="K18" s="15">
        <v>225.0</v>
      </c>
      <c r="L18" s="49">
        <v>90.0</v>
      </c>
      <c r="M18" s="56">
        <f t="shared" si="3"/>
        <v>243</v>
      </c>
      <c r="N18" s="58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</row>
    <row r="19">
      <c r="A19" s="51">
        <v>6.0</v>
      </c>
      <c r="B19" s="52"/>
      <c r="C19" s="53"/>
      <c r="D19" s="53"/>
      <c r="E19" s="59"/>
      <c r="F19" s="49"/>
      <c r="G19" s="49">
        <v>1.0</v>
      </c>
      <c r="H19" s="56">
        <f t="shared" si="1"/>
        <v>0</v>
      </c>
      <c r="I19" s="15">
        <v>90.0</v>
      </c>
      <c r="J19" s="49">
        <f t="shared" ref="J19:K19" si="4">G19</f>
        <v>1</v>
      </c>
      <c r="K19" s="56">
        <f t="shared" si="4"/>
        <v>0</v>
      </c>
      <c r="L19" s="49">
        <v>90.0</v>
      </c>
      <c r="M19" s="56">
        <f t="shared" si="3"/>
        <v>0</v>
      </c>
      <c r="N19" s="58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</row>
    <row r="20">
      <c r="A20" s="51">
        <v>7.0</v>
      </c>
      <c r="B20" s="52"/>
      <c r="C20" s="53"/>
      <c r="D20" s="53"/>
      <c r="E20" s="59"/>
      <c r="F20" s="49"/>
      <c r="G20" s="49">
        <v>7.0</v>
      </c>
      <c r="H20" s="56">
        <f t="shared" si="1"/>
        <v>0</v>
      </c>
      <c r="I20" s="15">
        <v>90.0</v>
      </c>
      <c r="J20" s="49">
        <f t="shared" ref="J20:K20" si="5">G20</f>
        <v>7</v>
      </c>
      <c r="K20" s="56">
        <f t="shared" si="5"/>
        <v>0</v>
      </c>
      <c r="L20" s="49">
        <v>90.0</v>
      </c>
      <c r="M20" s="56">
        <f t="shared" si="3"/>
        <v>0</v>
      </c>
      <c r="N20" s="58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</row>
    <row r="21" ht="15.75" customHeight="1">
      <c r="A21" s="51">
        <v>8.0</v>
      </c>
      <c r="B21" s="52"/>
      <c r="C21" s="53"/>
      <c r="D21" s="53"/>
      <c r="E21" s="59"/>
      <c r="F21" s="49"/>
      <c r="G21" s="49">
        <v>3.0</v>
      </c>
      <c r="H21" s="56">
        <f t="shared" si="1"/>
        <v>0</v>
      </c>
      <c r="I21" s="15">
        <v>90.0</v>
      </c>
      <c r="J21" s="49">
        <f t="shared" ref="J21:K21" si="6">G21</f>
        <v>3</v>
      </c>
      <c r="K21" s="56">
        <f t="shared" si="6"/>
        <v>0</v>
      </c>
      <c r="L21" s="49">
        <v>90.0</v>
      </c>
      <c r="M21" s="56">
        <f t="shared" si="3"/>
        <v>0</v>
      </c>
      <c r="N21" s="58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</row>
    <row r="22" ht="15.75" customHeight="1">
      <c r="A22" s="51">
        <v>9.0</v>
      </c>
      <c r="B22" s="52"/>
      <c r="C22" s="53"/>
      <c r="D22" s="53"/>
      <c r="E22" s="60"/>
      <c r="F22" s="60"/>
      <c r="G22" s="49">
        <v>2.0</v>
      </c>
      <c r="H22" s="56">
        <f t="shared" si="1"/>
        <v>0</v>
      </c>
      <c r="I22" s="15">
        <v>95.0</v>
      </c>
      <c r="J22" s="49">
        <f t="shared" ref="J22:K22" si="7">G22</f>
        <v>2</v>
      </c>
      <c r="K22" s="56">
        <f t="shared" si="7"/>
        <v>0</v>
      </c>
      <c r="L22" s="49">
        <v>90.0</v>
      </c>
      <c r="M22" s="56">
        <f t="shared" si="3"/>
        <v>0</v>
      </c>
      <c r="N22" s="58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</row>
    <row r="23" ht="15.75" customHeight="1">
      <c r="A23" s="51">
        <v>10.0</v>
      </c>
      <c r="B23" s="52"/>
      <c r="C23" s="53"/>
      <c r="D23" s="53"/>
      <c r="E23" s="60"/>
      <c r="F23" s="60"/>
      <c r="G23" s="49">
        <v>1.0</v>
      </c>
      <c r="H23" s="56">
        <f t="shared" si="1"/>
        <v>0</v>
      </c>
      <c r="I23" s="15">
        <v>95.0</v>
      </c>
      <c r="J23" s="49">
        <f t="shared" ref="J23:K23" si="8">G23</f>
        <v>1</v>
      </c>
      <c r="K23" s="56">
        <f t="shared" si="8"/>
        <v>0</v>
      </c>
      <c r="L23" s="49">
        <v>90.0</v>
      </c>
      <c r="M23" s="56">
        <f t="shared" si="3"/>
        <v>0</v>
      </c>
      <c r="N23" s="58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</row>
    <row r="24" ht="15.75" customHeight="1">
      <c r="A24" s="45" t="s">
        <v>34</v>
      </c>
      <c r="B24" s="19"/>
      <c r="C24" s="61"/>
      <c r="D24" s="61"/>
      <c r="E24" s="62"/>
      <c r="F24" s="62"/>
      <c r="G24" s="62"/>
      <c r="H24" s="63">
        <f>SUM(H14:H23)/60</f>
        <v>6.25</v>
      </c>
      <c r="I24" s="63"/>
      <c r="J24" s="63"/>
      <c r="K24" s="63">
        <f>SUM(K14:K23)/60</f>
        <v>6.25</v>
      </c>
      <c r="L24" s="64"/>
      <c r="M24" s="63">
        <f>round(SUM(M14:M23)/60,1)</f>
        <v>6.6</v>
      </c>
      <c r="N24" s="62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</row>
    <row r="25" ht="18.0" customHeight="1">
      <c r="A25" s="45" t="s">
        <v>67</v>
      </c>
      <c r="B25" s="19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>
        <f>round(M24*100/8,0)</f>
        <v>83</v>
      </c>
      <c r="N25" s="66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</row>
    <row r="26" ht="71.25" customHeight="1">
      <c r="A26" s="45" t="s">
        <v>68</v>
      </c>
      <c r="B26" s="19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49" t="str">
        <f>if(M25&gt;90,"Hoàn thành Xuất sắc nhiệm vụ",if(AND(M25&gt;=80,M25&lt;=90),"Hoàn hành tốt nhiệm vụ",if(AND(M25&gt;=50,M25&lt;80),"Hoàn thành nhiệm vụ",if(50&gt;M25,"Không hoàn thành nhiệm vụ"))))</f>
        <v>Hoàn hành tốt nhiệm vụ</v>
      </c>
      <c r="N26" s="66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</row>
    <row r="27" ht="15.0" customHeight="1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</row>
    <row r="28" ht="15.0" customHeight="1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</row>
    <row r="29" ht="15.0" customHeight="1">
      <c r="A29" s="68"/>
      <c r="B29" s="68"/>
      <c r="C29" s="68"/>
      <c r="D29" s="68"/>
      <c r="E29" s="68"/>
      <c r="F29" s="68"/>
      <c r="G29" s="68"/>
      <c r="H29" s="68"/>
      <c r="I29" s="68"/>
      <c r="J29" s="69"/>
      <c r="K29" s="69"/>
      <c r="L29" s="68"/>
      <c r="M29" s="68"/>
      <c r="N29" s="68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</row>
    <row r="30" ht="15.0" customHeight="1">
      <c r="A30" s="68"/>
      <c r="B30" s="68"/>
      <c r="C30" s="68"/>
      <c r="D30" s="68"/>
      <c r="E30" s="68"/>
      <c r="F30" s="68"/>
      <c r="G30" s="1"/>
      <c r="H30" s="26"/>
      <c r="I30" s="26"/>
      <c r="J30" s="26"/>
      <c r="K30" s="68"/>
      <c r="L30" s="68"/>
      <c r="M30" s="69"/>
      <c r="N30" s="68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</row>
    <row r="31" ht="15.0" customHeight="1">
      <c r="A31" s="68"/>
      <c r="B31" s="68"/>
      <c r="C31" s="68"/>
      <c r="D31" s="68"/>
      <c r="E31" s="68"/>
      <c r="F31" s="68"/>
      <c r="G31" s="68"/>
      <c r="H31" s="26"/>
      <c r="I31" s="26"/>
      <c r="J31" s="26"/>
      <c r="K31" s="68"/>
      <c r="L31" s="68"/>
      <c r="M31" s="70"/>
      <c r="N31" s="68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</row>
    <row r="32" ht="15.0" customHeight="1">
      <c r="A32" s="68"/>
      <c r="B32" s="68"/>
      <c r="C32" s="68"/>
      <c r="D32" s="68"/>
      <c r="E32" s="68"/>
      <c r="F32" s="68"/>
      <c r="G32" s="68"/>
      <c r="H32" s="26"/>
      <c r="I32" s="26"/>
      <c r="J32" s="26"/>
      <c r="K32" s="68"/>
      <c r="L32" s="68"/>
      <c r="M32" s="69"/>
      <c r="N32" s="68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</row>
    <row r="33" ht="15.0" customHeight="1">
      <c r="A33" s="68"/>
      <c r="B33" s="68"/>
      <c r="C33" s="68"/>
      <c r="D33" s="68"/>
      <c r="E33" s="68"/>
      <c r="F33" s="68"/>
      <c r="G33" s="68"/>
      <c r="H33" s="26"/>
      <c r="I33" s="26"/>
      <c r="J33" s="26"/>
      <c r="K33" s="68"/>
      <c r="L33" s="68"/>
      <c r="M33" s="70"/>
      <c r="N33" s="68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</row>
    <row r="34" ht="15.0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</row>
    <row r="35" ht="15.0" customHeight="1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ht="15.0" customHeight="1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</row>
    <row r="37" ht="15.0" customHeigh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</row>
    <row r="38" ht="15.75" customHeight="1">
      <c r="A38" s="26"/>
      <c r="B38" s="71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ht="15.75" customHeight="1">
      <c r="A39" s="26"/>
      <c r="B39" s="72" t="s">
        <v>69</v>
      </c>
      <c r="C39" s="26" t="s">
        <v>70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ht="15.75" customHeight="1">
      <c r="A40" s="26"/>
      <c r="B40" s="26"/>
      <c r="C40" s="26" t="s">
        <v>71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ht="15.75" customHeight="1">
      <c r="A41" s="26"/>
      <c r="B41" s="26"/>
      <c r="C41" s="26" t="s">
        <v>72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ht="15.75" customHeight="1">
      <c r="A42" s="30"/>
      <c r="B42" s="73"/>
      <c r="C42" s="74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ht="15.7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</row>
    <row r="44" ht="15.7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</row>
    <row r="45" ht="15.7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</row>
    <row r="46" ht="15.7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</row>
    <row r="47" ht="15.7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</row>
    <row r="48" ht="15.7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</row>
    <row r="49" ht="15.7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</row>
    <row r="50" ht="15.7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</row>
    <row r="51" ht="15.7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</row>
    <row r="52" ht="15.7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</row>
    <row r="53" ht="15.7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</row>
    <row r="54" ht="15.7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</row>
    <row r="55" ht="15.7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</row>
    <row r="56" ht="15.7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</row>
    <row r="57" ht="15.7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</row>
    <row r="58" ht="15.7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</row>
    <row r="59" ht="15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</row>
    <row r="60" ht="15.7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</row>
    <row r="61" ht="15.7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</row>
    <row r="62" ht="15.7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</row>
    <row r="63" ht="15.7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</row>
    <row r="64" ht="15.7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</row>
    <row r="65" ht="15.7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</row>
    <row r="66" ht="15.7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</row>
    <row r="67" ht="15.7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</row>
    <row r="68" ht="15.7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</row>
    <row r="69" ht="15.7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</row>
    <row r="70" ht="15.7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</row>
    <row r="71" ht="15.7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</row>
    <row r="72" ht="15.7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</row>
    <row r="73" ht="15.7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</row>
    <row r="74" ht="15.7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</row>
    <row r="75" ht="15.7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</row>
    <row r="76" ht="15.7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</row>
    <row r="77" ht="15.7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</row>
    <row r="78" ht="15.7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</row>
    <row r="79" ht="15.7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</row>
    <row r="80" ht="15.7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</row>
    <row r="81" ht="15.7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</row>
    <row r="82" ht="15.7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</row>
    <row r="83" ht="15.7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</row>
    <row r="84" ht="15.7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</row>
    <row r="85" ht="15.7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</row>
    <row r="86" ht="15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</row>
    <row r="87" ht="15.7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</row>
    <row r="88" ht="15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</row>
    <row r="89" ht="15.7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</row>
    <row r="90" ht="15.7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</row>
    <row r="91" ht="15.7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</row>
    <row r="92" ht="15.7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</row>
    <row r="93" ht="15.7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</row>
    <row r="94" ht="15.7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</row>
    <row r="95" ht="15.7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</row>
    <row r="96" ht="15.7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</row>
    <row r="97" ht="15.7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</row>
    <row r="98" ht="15.7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</row>
    <row r="99" ht="15.7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</row>
    <row r="100" ht="15.7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</row>
    <row r="101" ht="15.7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</row>
    <row r="102" ht="15.7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</row>
    <row r="103" ht="15.7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</row>
    <row r="104" ht="15.7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</row>
    <row r="105" ht="15.7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</row>
    <row r="106" ht="15.7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</row>
    <row r="107" ht="15.7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</row>
    <row r="108" ht="15.7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</row>
    <row r="109" ht="15.7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</row>
    <row r="110" ht="15.7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</row>
    <row r="111" ht="15.7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</row>
    <row r="112" ht="15.7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</row>
    <row r="113" ht="15.7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</row>
    <row r="114" ht="15.7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</row>
    <row r="115" ht="15.7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</row>
    <row r="116" ht="15.7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</row>
    <row r="117" ht="15.7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</row>
    <row r="118" ht="15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</row>
    <row r="119" ht="15.7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</row>
    <row r="120" ht="15.7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</row>
    <row r="121" ht="15.7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</row>
    <row r="122" ht="15.7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</row>
    <row r="123" ht="15.7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</row>
    <row r="124" ht="15.7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</row>
    <row r="125" ht="15.7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</row>
    <row r="126" ht="15.7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</row>
    <row r="127" ht="15.7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</row>
    <row r="128" ht="15.7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</row>
    <row r="129" ht="15.7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</row>
    <row r="130" ht="15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</row>
    <row r="131" ht="15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</row>
    <row r="132" ht="15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</row>
    <row r="133" ht="15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</row>
    <row r="134" ht="15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</row>
    <row r="135" ht="15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</row>
    <row r="136" ht="15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</row>
    <row r="137" ht="15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</row>
    <row r="138" ht="15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</row>
    <row r="139" ht="15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</row>
    <row r="140" ht="15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</row>
    <row r="141" ht="15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</row>
    <row r="142" ht="15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</row>
    <row r="143" ht="15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</row>
    <row r="144" ht="15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</row>
    <row r="145" ht="15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</row>
    <row r="146" ht="15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</row>
    <row r="147" ht="15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</row>
    <row r="148" ht="15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</row>
    <row r="149" ht="15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</row>
    <row r="150" ht="15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</row>
    <row r="151" ht="15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</row>
    <row r="152" ht="15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</row>
    <row r="153" ht="15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</row>
    <row r="154" ht="15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</row>
    <row r="155" ht="15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</row>
    <row r="156" ht="15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</row>
    <row r="157" ht="15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</row>
    <row r="158" ht="15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</row>
    <row r="159" ht="15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</row>
    <row r="160" ht="15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</row>
    <row r="161" ht="15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</row>
    <row r="162" ht="15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</row>
    <row r="163" ht="15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</row>
    <row r="164" ht="15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</row>
    <row r="165" ht="15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</row>
    <row r="166" ht="15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</row>
    <row r="167" ht="15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</row>
    <row r="168" ht="15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</row>
    <row r="169" ht="15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</row>
    <row r="170" ht="15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</row>
    <row r="171" ht="15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</row>
    <row r="172" ht="15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</row>
    <row r="173" ht="15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</row>
    <row r="174" ht="15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</row>
    <row r="175" ht="15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</row>
    <row r="176" ht="15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</row>
    <row r="177" ht="15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</row>
    <row r="178" ht="15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</row>
    <row r="179" ht="15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</row>
    <row r="180" ht="15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</row>
    <row r="181" ht="15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</row>
    <row r="182" ht="15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</row>
    <row r="183" ht="15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</row>
    <row r="184" ht="15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</row>
    <row r="185" ht="15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</row>
    <row r="186" ht="15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</row>
    <row r="187" ht="15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</row>
    <row r="188" ht="15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</row>
    <row r="189" ht="15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</row>
    <row r="190" ht="15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</row>
    <row r="191" ht="15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</row>
    <row r="192" ht="15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</row>
    <row r="193" ht="15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</row>
    <row r="194" ht="15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</row>
    <row r="195" ht="15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</row>
    <row r="196" ht="15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</row>
    <row r="197" ht="15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</row>
    <row r="198" ht="15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</row>
    <row r="199" ht="15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</row>
    <row r="200" ht="15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</row>
    <row r="201" ht="15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</row>
    <row r="202" ht="15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</row>
    <row r="203" ht="15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</row>
    <row r="204" ht="15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</row>
    <row r="205" ht="15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</row>
    <row r="206" ht="15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</row>
    <row r="207" ht="15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</row>
    <row r="208" ht="15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</row>
    <row r="209" ht="15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</row>
    <row r="210" ht="15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</row>
    <row r="211" ht="15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</row>
    <row r="212" ht="15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</row>
    <row r="213" ht="15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</row>
    <row r="214" ht="15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</row>
    <row r="215" ht="15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</row>
    <row r="216" ht="15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</row>
    <row r="217" ht="15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</row>
    <row r="218" ht="15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</row>
    <row r="219" ht="15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</row>
    <row r="220" ht="15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</row>
    <row r="221" ht="15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</row>
    <row r="222" ht="15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</row>
    <row r="223" ht="15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</row>
    <row r="224" ht="15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</row>
    <row r="225" ht="15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</row>
    <row r="226" ht="15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</row>
    <row r="227" ht="15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</row>
    <row r="228" ht="15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</row>
    <row r="229" ht="15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</row>
    <row r="230" ht="15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</row>
    <row r="231" ht="15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</row>
    <row r="232" ht="15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</row>
    <row r="233" ht="15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</row>
    <row r="234" ht="15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</row>
    <row r="235" ht="15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</row>
    <row r="236" ht="15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</row>
    <row r="237" ht="15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</row>
    <row r="238" ht="15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</row>
    <row r="239" ht="15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</row>
    <row r="240" ht="15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</row>
    <row r="241" ht="15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F11:F12"/>
    <mergeCell ref="G11:I11"/>
    <mergeCell ref="A24:B24"/>
    <mergeCell ref="A25:B25"/>
    <mergeCell ref="A26:B26"/>
    <mergeCell ref="J11:L11"/>
    <mergeCell ref="M11:M12"/>
    <mergeCell ref="O13:P13"/>
    <mergeCell ref="Q13:R13"/>
    <mergeCell ref="O1:P1"/>
    <mergeCell ref="Q1:R1"/>
    <mergeCell ref="A11:A12"/>
    <mergeCell ref="B11:B12"/>
    <mergeCell ref="C11:C12"/>
    <mergeCell ref="D11:D12"/>
    <mergeCell ref="E11:E12"/>
    <mergeCell ref="N11:N12"/>
  </mergeCells>
  <printOptions/>
  <pageMargins bottom="0.75" footer="0.0" header="0.0" left="0.3140625" right="0.380598958333333" top="0.544401041666667"/>
  <pageSetup fitToHeight="0" paperSize="9" orientation="landscape"/>
  <headerFooter>
    <oddHeader>&amp;C&amp;P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35.0"/>
    <col customWidth="1" min="3" max="4" width="14.43"/>
    <col customWidth="1" min="5" max="5" width="17.86"/>
    <col customWidth="1" min="6" max="6" width="14.43"/>
    <col customWidth="1" min="13" max="13" width="12.29"/>
    <col customWidth="1" hidden="1" min="15" max="15" width="10.43"/>
    <col customWidth="1" hidden="1" min="16" max="16" width="9.86"/>
    <col customWidth="1" hidden="1" min="17" max="17" width="10.57"/>
    <col customWidth="1" hidden="1" min="18" max="18" width="7.57"/>
    <col customWidth="1" hidden="1" min="19" max="19" width="10.4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7" t="s">
        <v>38</v>
      </c>
      <c r="Q1" s="31" t="s">
        <v>39</v>
      </c>
      <c r="S1" s="32" t="s">
        <v>40</v>
      </c>
      <c r="T1" s="1"/>
      <c r="U1" s="1"/>
      <c r="V1" s="1"/>
      <c r="W1" s="1"/>
      <c r="X1" s="1"/>
      <c r="Y1" s="1"/>
      <c r="Z1" s="1"/>
      <c r="AA1" s="1"/>
      <c r="AB1" s="1"/>
    </row>
    <row r="2" ht="15.75" customHeight="1">
      <c r="A2" s="1"/>
      <c r="B2" s="3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4" t="s">
        <v>41</v>
      </c>
      <c r="P2" s="35">
        <f>SUMIF(G14:G23, "6", H14:H23)</f>
        <v>0</v>
      </c>
      <c r="Q2" s="36" t="s">
        <v>41</v>
      </c>
      <c r="R2" s="37">
        <f>SUMIF(J14:J23, "6", K14:K23)</f>
        <v>0</v>
      </c>
      <c r="S2" s="37">
        <f>SUMIF(J14:J23, "6", K14:K23)</f>
        <v>0</v>
      </c>
      <c r="T2" s="1"/>
      <c r="U2" s="1"/>
      <c r="V2" s="1"/>
      <c r="W2" s="1"/>
      <c r="X2" s="1"/>
      <c r="Y2" s="1"/>
      <c r="Z2" s="1"/>
      <c r="AA2" s="1"/>
      <c r="AB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4" t="s">
        <v>42</v>
      </c>
      <c r="P3" s="35">
        <f>SUMIF(G14:G23, "5", H14:H23)</f>
        <v>0</v>
      </c>
      <c r="Q3" s="36" t="s">
        <v>42</v>
      </c>
      <c r="R3" s="37">
        <f>SUMIF(J14:J23, "5", K14:K23)</f>
        <v>0</v>
      </c>
      <c r="S3" s="37">
        <f>SUMIF(J14:J23, "5", K14:K23)</f>
        <v>0</v>
      </c>
      <c r="T3" s="1"/>
      <c r="U3" s="1"/>
      <c r="V3" s="1"/>
      <c r="W3" s="1"/>
      <c r="X3" s="1"/>
      <c r="Y3" s="1"/>
      <c r="Z3" s="1"/>
      <c r="AA3" s="1"/>
      <c r="AB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4" t="s">
        <v>4</v>
      </c>
      <c r="P4" s="35">
        <f>SUMIF(G14:G23, "4", H14:H23)</f>
        <v>0</v>
      </c>
      <c r="Q4" s="36" t="s">
        <v>4</v>
      </c>
      <c r="R4" s="37">
        <f>SUMIF(J14:J23, "4", K14:K23)</f>
        <v>0</v>
      </c>
      <c r="S4" s="38">
        <f>sum(S2:S3)/60</f>
        <v>0</v>
      </c>
      <c r="T4" s="1"/>
      <c r="U4" s="1"/>
      <c r="V4" s="1"/>
      <c r="W4" s="1"/>
      <c r="X4" s="1"/>
      <c r="Y4" s="1"/>
      <c r="Z4" s="1"/>
      <c r="AA4" s="1"/>
      <c r="AB4" s="1"/>
    </row>
    <row r="5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4" t="s">
        <v>5</v>
      </c>
      <c r="P5" s="35">
        <f>SUMIF(G14:G23, "3", H14:H23)</f>
        <v>255</v>
      </c>
      <c r="Q5" s="36" t="s">
        <v>5</v>
      </c>
      <c r="R5" s="37">
        <f>SUMIF(J14:J23, "3", K14:K23)</f>
        <v>255</v>
      </c>
      <c r="S5" s="32"/>
      <c r="T5" s="1"/>
      <c r="U5" s="1"/>
      <c r="V5" s="1"/>
      <c r="W5" s="1"/>
      <c r="X5" s="1"/>
      <c r="Y5" s="1"/>
      <c r="Z5" s="1"/>
      <c r="AA5" s="1"/>
      <c r="AB5" s="1"/>
    </row>
    <row r="6" ht="19.5" customHeight="1">
      <c r="A6" s="39" t="s">
        <v>43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34" t="s">
        <v>6</v>
      </c>
      <c r="P6" s="35">
        <f>SUMIF(G14:G23, "2", H14:H23)</f>
        <v>90</v>
      </c>
      <c r="Q6" s="36" t="s">
        <v>6</v>
      </c>
      <c r="R6" s="37">
        <f>SUMIF(J14:J23, "2", K14:K23)</f>
        <v>90</v>
      </c>
      <c r="S6" s="32"/>
      <c r="T6" s="1"/>
      <c r="U6" s="40"/>
      <c r="V6" s="40"/>
      <c r="W6" s="40"/>
      <c r="X6" s="40"/>
      <c r="Y6" s="40"/>
      <c r="Z6" s="40"/>
      <c r="AA6" s="40"/>
      <c r="AB6" s="40"/>
    </row>
    <row r="7" ht="18.75" customHeight="1">
      <c r="A7" s="39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17" t="s">
        <v>7</v>
      </c>
      <c r="P7" s="35">
        <f>SUMIF(G14:G23, "1", H14:H23)</f>
        <v>0</v>
      </c>
      <c r="Q7" s="41" t="s">
        <v>7</v>
      </c>
      <c r="R7" s="37">
        <f>SUMIF(J14:J23, "1", K14:K23)</f>
        <v>0</v>
      </c>
      <c r="S7" s="32"/>
      <c r="T7" s="1"/>
      <c r="U7" s="40"/>
      <c r="V7" s="40"/>
      <c r="W7" s="40"/>
      <c r="X7" s="40"/>
      <c r="Y7" s="40"/>
      <c r="Z7" s="40"/>
      <c r="AA7" s="40"/>
      <c r="AB7" s="40"/>
    </row>
    <row r="8" ht="18.75" customHeight="1">
      <c r="A8" s="40" t="s">
        <v>45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1" t="s">
        <v>9</v>
      </c>
      <c r="P8" s="35">
        <f>SUMIF(G14:G23, "7", H14:H23)</f>
        <v>30</v>
      </c>
      <c r="Q8" s="32" t="s">
        <v>9</v>
      </c>
      <c r="R8" s="37">
        <f>SUMIF(J14:J23, "7", K14:K23)</f>
        <v>30</v>
      </c>
      <c r="S8" s="32"/>
      <c r="T8" s="1"/>
      <c r="U8" s="40"/>
      <c r="V8" s="40"/>
      <c r="W8" s="40"/>
      <c r="X8" s="40"/>
      <c r="Y8" s="40"/>
      <c r="Z8" s="40"/>
      <c r="AA8" s="40"/>
      <c r="AB8" s="40"/>
    </row>
    <row r="9" ht="18.75" customHeight="1">
      <c r="A9" s="39" t="s">
        <v>46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1"/>
      <c r="P9" s="42">
        <f>SUM(P2:P8)/60</f>
        <v>6.25</v>
      </c>
      <c r="Q9" s="32"/>
      <c r="R9" s="43">
        <f>sum(R2:R8)/60</f>
        <v>6.25</v>
      </c>
      <c r="S9" s="32"/>
      <c r="T9" s="1"/>
      <c r="U9" s="40"/>
      <c r="V9" s="40"/>
      <c r="W9" s="40"/>
      <c r="X9" s="40"/>
      <c r="Y9" s="40"/>
      <c r="Z9" s="40"/>
      <c r="AA9" s="40"/>
      <c r="AB9" s="40"/>
    </row>
    <row r="10" ht="15.75" customHeight="1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"/>
      <c r="P10" s="1"/>
      <c r="Q10" s="32"/>
      <c r="R10" s="32"/>
      <c r="S10" s="32"/>
      <c r="T10" s="1"/>
      <c r="U10" s="40"/>
      <c r="V10" s="40"/>
      <c r="W10" s="40"/>
      <c r="X10" s="40"/>
      <c r="Y10" s="40"/>
      <c r="Z10" s="40"/>
      <c r="AA10" s="40"/>
      <c r="AB10" s="40"/>
    </row>
    <row r="11" ht="66.0" customHeight="1">
      <c r="A11" s="44" t="s">
        <v>2</v>
      </c>
      <c r="B11" s="44" t="s">
        <v>47</v>
      </c>
      <c r="C11" s="44" t="s">
        <v>48</v>
      </c>
      <c r="D11" s="44" t="s">
        <v>49</v>
      </c>
      <c r="E11" s="44" t="s">
        <v>50</v>
      </c>
      <c r="F11" s="44" t="s">
        <v>51</v>
      </c>
      <c r="G11" s="45" t="s">
        <v>52</v>
      </c>
      <c r="H11" s="46"/>
      <c r="I11" s="19"/>
      <c r="J11" s="45" t="s">
        <v>53</v>
      </c>
      <c r="K11" s="46"/>
      <c r="L11" s="19"/>
      <c r="M11" s="44" t="s">
        <v>11</v>
      </c>
      <c r="N11" s="44" t="s">
        <v>13</v>
      </c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</row>
    <row r="12" ht="118.5" customHeight="1">
      <c r="A12" s="8"/>
      <c r="B12" s="8"/>
      <c r="C12" s="8"/>
      <c r="D12" s="8"/>
      <c r="E12" s="8"/>
      <c r="F12" s="8"/>
      <c r="G12" s="48" t="s">
        <v>54</v>
      </c>
      <c r="H12" s="49" t="s">
        <v>55</v>
      </c>
      <c r="I12" s="49" t="s">
        <v>75</v>
      </c>
      <c r="J12" s="48" t="s">
        <v>54</v>
      </c>
      <c r="K12" s="49" t="s">
        <v>55</v>
      </c>
      <c r="L12" s="49" t="s">
        <v>76</v>
      </c>
      <c r="M12" s="8"/>
      <c r="N12" s="8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ht="15.75" customHeight="1">
      <c r="A13" s="50" t="s">
        <v>14</v>
      </c>
      <c r="B13" s="50" t="s">
        <v>15</v>
      </c>
      <c r="C13" s="50" t="s">
        <v>16</v>
      </c>
      <c r="D13" s="50" t="s">
        <v>17</v>
      </c>
      <c r="E13" s="50" t="s">
        <v>18</v>
      </c>
      <c r="F13" s="50" t="s">
        <v>19</v>
      </c>
      <c r="G13" s="50" t="s">
        <v>20</v>
      </c>
      <c r="H13" s="50" t="s">
        <v>21</v>
      </c>
      <c r="I13" s="50" t="s">
        <v>22</v>
      </c>
      <c r="J13" s="50" t="s">
        <v>23</v>
      </c>
      <c r="K13" s="50" t="s">
        <v>24</v>
      </c>
      <c r="L13" s="50" t="s">
        <v>25</v>
      </c>
      <c r="M13" s="50" t="s">
        <v>58</v>
      </c>
      <c r="N13" s="50" t="s">
        <v>59</v>
      </c>
      <c r="O13" s="47"/>
      <c r="Q13" s="47"/>
      <c r="S13" s="47"/>
      <c r="T13" s="47"/>
      <c r="U13" s="47"/>
      <c r="V13" s="47"/>
      <c r="W13" s="47"/>
      <c r="X13" s="47"/>
      <c r="Y13" s="47"/>
      <c r="Z13" s="47"/>
      <c r="AA13" s="47"/>
      <c r="AB13" s="47"/>
    </row>
    <row r="14">
      <c r="A14" s="51">
        <v>1.0</v>
      </c>
      <c r="B14" s="52" t="s">
        <v>60</v>
      </c>
      <c r="C14" s="53">
        <v>0.3125</v>
      </c>
      <c r="D14" s="54">
        <v>0.3333333333333333</v>
      </c>
      <c r="E14" s="55">
        <v>45539.0</v>
      </c>
      <c r="F14" s="49" t="s">
        <v>61</v>
      </c>
      <c r="G14" s="49">
        <v>3.0</v>
      </c>
      <c r="H14" s="56">
        <f t="shared" ref="H14:H23" si="1">HOUR(D14)*60+MINUTE(D14)-HOUR(C14)*60-MINUTE(C14)</f>
        <v>30</v>
      </c>
      <c r="I14" s="15">
        <v>100.0</v>
      </c>
      <c r="J14" s="49">
        <v>3.0</v>
      </c>
      <c r="K14" s="56">
        <f t="shared" ref="K14:K16" si="2">H14</f>
        <v>30</v>
      </c>
      <c r="L14" s="49">
        <v>90.0</v>
      </c>
      <c r="M14" s="56">
        <f t="shared" ref="M14:M23" si="3">IF(OR(J14=7,J14=1),1*L14*K14/100,IF(OR(J14=6,J14=3),1.2*L14*K14/100,IF(OR(J14=5,J14=4),1.3*L14*K14/100,IF(J14=2,1.1*L14*K14/100))))</f>
        <v>32.4</v>
      </c>
      <c r="N14" s="15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</row>
    <row r="15">
      <c r="A15" s="51">
        <v>2.0</v>
      </c>
      <c r="B15" s="57" t="s">
        <v>62</v>
      </c>
      <c r="C15" s="53">
        <v>0.3333333333333333</v>
      </c>
      <c r="D15" s="53">
        <v>0.375</v>
      </c>
      <c r="E15" s="55">
        <v>45477.0</v>
      </c>
      <c r="F15" s="49" t="s">
        <v>63</v>
      </c>
      <c r="G15" s="49">
        <v>2.0</v>
      </c>
      <c r="H15" s="56">
        <f t="shared" si="1"/>
        <v>60</v>
      </c>
      <c r="I15" s="15">
        <v>90.0</v>
      </c>
      <c r="J15" s="49">
        <v>2.0</v>
      </c>
      <c r="K15" s="56">
        <f t="shared" si="2"/>
        <v>60</v>
      </c>
      <c r="L15" s="49">
        <v>94.0</v>
      </c>
      <c r="M15" s="56">
        <f t="shared" si="3"/>
        <v>62.04</v>
      </c>
      <c r="N15" s="58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</row>
    <row r="16">
      <c r="A16" s="51">
        <v>3.0</v>
      </c>
      <c r="B16" s="57" t="s">
        <v>64</v>
      </c>
      <c r="C16" s="53">
        <v>0.375</v>
      </c>
      <c r="D16" s="53">
        <v>0.3958333333333333</v>
      </c>
      <c r="E16" s="59"/>
      <c r="F16" s="49" t="s">
        <v>65</v>
      </c>
      <c r="G16" s="49">
        <v>2.0</v>
      </c>
      <c r="H16" s="56">
        <f t="shared" si="1"/>
        <v>30</v>
      </c>
      <c r="I16" s="15">
        <v>90.0</v>
      </c>
      <c r="J16" s="49">
        <v>2.0</v>
      </c>
      <c r="K16" s="56">
        <f t="shared" si="2"/>
        <v>30</v>
      </c>
      <c r="L16" s="49">
        <v>93.0</v>
      </c>
      <c r="M16" s="56">
        <f t="shared" si="3"/>
        <v>30.69</v>
      </c>
      <c r="N16" s="58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</row>
    <row r="17">
      <c r="A17" s="51">
        <v>4.0</v>
      </c>
      <c r="B17" s="57" t="s">
        <v>66</v>
      </c>
      <c r="C17" s="53">
        <v>0.3958333333333333</v>
      </c>
      <c r="D17" s="54">
        <v>0.4166666666666667</v>
      </c>
      <c r="E17" s="59"/>
      <c r="F17" s="49"/>
      <c r="G17" s="49">
        <v>7.0</v>
      </c>
      <c r="H17" s="56">
        <f t="shared" si="1"/>
        <v>30</v>
      </c>
      <c r="I17" s="15">
        <v>100.0</v>
      </c>
      <c r="J17" s="49">
        <f>G17</f>
        <v>7</v>
      </c>
      <c r="K17" s="15">
        <v>30.0</v>
      </c>
      <c r="L17" s="49">
        <v>90.0</v>
      </c>
      <c r="M17" s="56">
        <f t="shared" si="3"/>
        <v>27</v>
      </c>
      <c r="N17" s="58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</row>
    <row r="18">
      <c r="A18" s="51">
        <v>5.0</v>
      </c>
      <c r="B18" s="52" t="s">
        <v>60</v>
      </c>
      <c r="C18" s="53">
        <v>0.5520833333333334</v>
      </c>
      <c r="D18" s="53">
        <v>0.7083333333333334</v>
      </c>
      <c r="E18" s="59"/>
      <c r="F18" s="49" t="s">
        <v>61</v>
      </c>
      <c r="G18" s="49">
        <v>3.0</v>
      </c>
      <c r="H18" s="56">
        <f t="shared" si="1"/>
        <v>225</v>
      </c>
      <c r="I18" s="15">
        <v>90.0</v>
      </c>
      <c r="J18" s="49">
        <v>3.0</v>
      </c>
      <c r="K18" s="15">
        <v>225.0</v>
      </c>
      <c r="L18" s="49">
        <v>90.0</v>
      </c>
      <c r="M18" s="56">
        <f t="shared" si="3"/>
        <v>243</v>
      </c>
      <c r="N18" s="58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</row>
    <row r="19">
      <c r="A19" s="51">
        <v>6.0</v>
      </c>
      <c r="B19" s="52"/>
      <c r="C19" s="53"/>
      <c r="D19" s="53"/>
      <c r="E19" s="59"/>
      <c r="F19" s="49"/>
      <c r="G19" s="49">
        <v>1.0</v>
      </c>
      <c r="H19" s="56">
        <f t="shared" si="1"/>
        <v>0</v>
      </c>
      <c r="I19" s="15">
        <v>90.0</v>
      </c>
      <c r="J19" s="49">
        <f t="shared" ref="J19:K19" si="4">G19</f>
        <v>1</v>
      </c>
      <c r="K19" s="56">
        <f t="shared" si="4"/>
        <v>0</v>
      </c>
      <c r="L19" s="49">
        <v>90.0</v>
      </c>
      <c r="M19" s="56">
        <f t="shared" si="3"/>
        <v>0</v>
      </c>
      <c r="N19" s="58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</row>
    <row r="20">
      <c r="A20" s="51">
        <v>7.0</v>
      </c>
      <c r="B20" s="52"/>
      <c r="C20" s="53"/>
      <c r="D20" s="53"/>
      <c r="E20" s="59"/>
      <c r="F20" s="49"/>
      <c r="G20" s="49">
        <v>7.0</v>
      </c>
      <c r="H20" s="56">
        <f t="shared" si="1"/>
        <v>0</v>
      </c>
      <c r="I20" s="15">
        <v>90.0</v>
      </c>
      <c r="J20" s="49">
        <f t="shared" ref="J20:K20" si="5">G20</f>
        <v>7</v>
      </c>
      <c r="K20" s="56">
        <f t="shared" si="5"/>
        <v>0</v>
      </c>
      <c r="L20" s="49">
        <v>90.0</v>
      </c>
      <c r="M20" s="56">
        <f t="shared" si="3"/>
        <v>0</v>
      </c>
      <c r="N20" s="58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</row>
    <row r="21" ht="15.75" customHeight="1">
      <c r="A21" s="51">
        <v>8.0</v>
      </c>
      <c r="B21" s="52"/>
      <c r="C21" s="53"/>
      <c r="D21" s="53"/>
      <c r="E21" s="59"/>
      <c r="F21" s="49"/>
      <c r="G21" s="49">
        <v>3.0</v>
      </c>
      <c r="H21" s="56">
        <f t="shared" si="1"/>
        <v>0</v>
      </c>
      <c r="I21" s="15">
        <v>90.0</v>
      </c>
      <c r="J21" s="49">
        <f t="shared" ref="J21:K21" si="6">G21</f>
        <v>3</v>
      </c>
      <c r="K21" s="56">
        <f t="shared" si="6"/>
        <v>0</v>
      </c>
      <c r="L21" s="49">
        <v>90.0</v>
      </c>
      <c r="M21" s="56">
        <f t="shared" si="3"/>
        <v>0</v>
      </c>
      <c r="N21" s="58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</row>
    <row r="22" ht="15.75" customHeight="1">
      <c r="A22" s="51">
        <v>9.0</v>
      </c>
      <c r="B22" s="52"/>
      <c r="C22" s="53"/>
      <c r="D22" s="53"/>
      <c r="E22" s="60"/>
      <c r="F22" s="60"/>
      <c r="G22" s="49">
        <v>2.0</v>
      </c>
      <c r="H22" s="56">
        <f t="shared" si="1"/>
        <v>0</v>
      </c>
      <c r="I22" s="15">
        <v>95.0</v>
      </c>
      <c r="J22" s="49">
        <f t="shared" ref="J22:K22" si="7">G22</f>
        <v>2</v>
      </c>
      <c r="K22" s="56">
        <f t="shared" si="7"/>
        <v>0</v>
      </c>
      <c r="L22" s="49">
        <v>90.0</v>
      </c>
      <c r="M22" s="56">
        <f t="shared" si="3"/>
        <v>0</v>
      </c>
      <c r="N22" s="58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</row>
    <row r="23" ht="15.75" customHeight="1">
      <c r="A23" s="51">
        <v>10.0</v>
      </c>
      <c r="B23" s="52"/>
      <c r="C23" s="53"/>
      <c r="D23" s="53"/>
      <c r="E23" s="60"/>
      <c r="F23" s="60"/>
      <c r="G23" s="49">
        <v>1.0</v>
      </c>
      <c r="H23" s="56">
        <f t="shared" si="1"/>
        <v>0</v>
      </c>
      <c r="I23" s="15">
        <v>95.0</v>
      </c>
      <c r="J23" s="49">
        <f t="shared" ref="J23:K23" si="8">G23</f>
        <v>1</v>
      </c>
      <c r="K23" s="56">
        <f t="shared" si="8"/>
        <v>0</v>
      </c>
      <c r="L23" s="49">
        <v>90.0</v>
      </c>
      <c r="M23" s="56">
        <f t="shared" si="3"/>
        <v>0</v>
      </c>
      <c r="N23" s="58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</row>
    <row r="24" ht="15.75" customHeight="1">
      <c r="A24" s="45" t="s">
        <v>34</v>
      </c>
      <c r="B24" s="19"/>
      <c r="C24" s="61"/>
      <c r="D24" s="61"/>
      <c r="E24" s="62"/>
      <c r="F24" s="62"/>
      <c r="G24" s="62"/>
      <c r="H24" s="63">
        <f>SUM(H14:H23)/60</f>
        <v>6.25</v>
      </c>
      <c r="I24" s="63"/>
      <c r="J24" s="63"/>
      <c r="K24" s="63">
        <f>SUM(K14:K23)/60</f>
        <v>6.25</v>
      </c>
      <c r="L24" s="64"/>
      <c r="M24" s="63">
        <f>round(SUM(M14:M23)/60,1)</f>
        <v>6.6</v>
      </c>
      <c r="N24" s="62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</row>
    <row r="25" ht="18.0" customHeight="1">
      <c r="A25" s="45" t="s">
        <v>67</v>
      </c>
      <c r="B25" s="19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>
        <f>round(M24*100/8,0)</f>
        <v>83</v>
      </c>
      <c r="N25" s="66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</row>
    <row r="26" ht="71.25" customHeight="1">
      <c r="A26" s="45" t="s">
        <v>68</v>
      </c>
      <c r="B26" s="19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49" t="str">
        <f>if(M25&gt;90,"Hoàn thành Xuất sắc nhiệm vụ",if(AND(M25&gt;=80,M25&lt;=90),"Hoàn hành tốt nhiệm vụ",if(AND(M25&gt;=50,M25&lt;80),"Hoàn thành nhiệm vụ",if(50&gt;M25,"Không hoàn thành nhiệm vụ"))))</f>
        <v>Hoàn hành tốt nhiệm vụ</v>
      </c>
      <c r="N26" s="66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</row>
    <row r="27" ht="15.0" customHeight="1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</row>
    <row r="28" ht="15.0" customHeight="1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</row>
    <row r="29" ht="15.0" customHeight="1">
      <c r="A29" s="68"/>
      <c r="B29" s="68"/>
      <c r="C29" s="68"/>
      <c r="D29" s="68"/>
      <c r="E29" s="68"/>
      <c r="F29" s="68"/>
      <c r="G29" s="68"/>
      <c r="H29" s="68"/>
      <c r="I29" s="68"/>
      <c r="J29" s="69"/>
      <c r="K29" s="69"/>
      <c r="L29" s="68"/>
      <c r="M29" s="68"/>
      <c r="N29" s="68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</row>
    <row r="30" ht="15.0" customHeight="1">
      <c r="A30" s="68"/>
      <c r="B30" s="68"/>
      <c r="C30" s="68"/>
      <c r="D30" s="68"/>
      <c r="E30" s="68"/>
      <c r="F30" s="68"/>
      <c r="G30" s="1"/>
      <c r="H30" s="26"/>
      <c r="I30" s="26"/>
      <c r="J30" s="26"/>
      <c r="K30" s="68"/>
      <c r="L30" s="68"/>
      <c r="M30" s="69"/>
      <c r="N30" s="68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</row>
    <row r="31" ht="15.0" customHeight="1">
      <c r="A31" s="68"/>
      <c r="B31" s="68"/>
      <c r="C31" s="68"/>
      <c r="D31" s="68"/>
      <c r="E31" s="68"/>
      <c r="F31" s="68"/>
      <c r="G31" s="68"/>
      <c r="H31" s="26"/>
      <c r="I31" s="26"/>
      <c r="J31" s="26"/>
      <c r="K31" s="68"/>
      <c r="L31" s="68"/>
      <c r="M31" s="70"/>
      <c r="N31" s="68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</row>
    <row r="32" ht="15.0" customHeight="1">
      <c r="A32" s="68"/>
      <c r="B32" s="68"/>
      <c r="C32" s="68"/>
      <c r="D32" s="68"/>
      <c r="E32" s="68"/>
      <c r="F32" s="68"/>
      <c r="G32" s="68"/>
      <c r="H32" s="26"/>
      <c r="I32" s="26"/>
      <c r="J32" s="26"/>
      <c r="K32" s="68"/>
      <c r="L32" s="68"/>
      <c r="M32" s="69"/>
      <c r="N32" s="68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</row>
    <row r="33" ht="15.0" customHeight="1">
      <c r="A33" s="68"/>
      <c r="B33" s="68"/>
      <c r="C33" s="68"/>
      <c r="D33" s="68"/>
      <c r="E33" s="68"/>
      <c r="F33" s="68"/>
      <c r="G33" s="68"/>
      <c r="H33" s="26"/>
      <c r="I33" s="26"/>
      <c r="J33" s="26"/>
      <c r="K33" s="68"/>
      <c r="L33" s="68"/>
      <c r="M33" s="70"/>
      <c r="N33" s="68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</row>
    <row r="34" ht="15.0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</row>
    <row r="35" ht="15.0" customHeight="1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ht="15.0" customHeight="1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</row>
    <row r="37" ht="15.0" customHeigh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</row>
    <row r="38" ht="15.75" customHeight="1">
      <c r="A38" s="26"/>
      <c r="B38" s="71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ht="15.75" customHeight="1">
      <c r="A39" s="26"/>
      <c r="B39" s="72" t="s">
        <v>69</v>
      </c>
      <c r="C39" s="26" t="s">
        <v>70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ht="15.75" customHeight="1">
      <c r="A40" s="26"/>
      <c r="B40" s="26"/>
      <c r="C40" s="26" t="s">
        <v>71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ht="15.75" customHeight="1">
      <c r="A41" s="26"/>
      <c r="B41" s="26"/>
      <c r="C41" s="26" t="s">
        <v>72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ht="15.75" customHeight="1">
      <c r="A42" s="30"/>
      <c r="B42" s="73"/>
      <c r="C42" s="74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ht="15.7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</row>
    <row r="44" ht="15.7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</row>
    <row r="45" ht="15.7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</row>
    <row r="46" ht="15.7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</row>
    <row r="47" ht="15.7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</row>
    <row r="48" ht="15.7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</row>
    <row r="49" ht="15.7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</row>
    <row r="50" ht="15.7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</row>
    <row r="51" ht="15.7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</row>
    <row r="52" ht="15.7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</row>
    <row r="53" ht="15.7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</row>
    <row r="54" ht="15.7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</row>
    <row r="55" ht="15.7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</row>
    <row r="56" ht="15.7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</row>
    <row r="57" ht="15.7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</row>
    <row r="58" ht="15.7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</row>
    <row r="59" ht="15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</row>
    <row r="60" ht="15.7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</row>
    <row r="61" ht="15.7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</row>
    <row r="62" ht="15.7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</row>
    <row r="63" ht="15.7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</row>
    <row r="64" ht="15.7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</row>
    <row r="65" ht="15.7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</row>
    <row r="66" ht="15.7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</row>
    <row r="67" ht="15.7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</row>
    <row r="68" ht="15.7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</row>
    <row r="69" ht="15.7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</row>
    <row r="70" ht="15.7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</row>
    <row r="71" ht="15.7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</row>
    <row r="72" ht="15.7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</row>
    <row r="73" ht="15.7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</row>
    <row r="74" ht="15.7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</row>
    <row r="75" ht="15.7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</row>
    <row r="76" ht="15.7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</row>
    <row r="77" ht="15.7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</row>
    <row r="78" ht="15.7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</row>
    <row r="79" ht="15.7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</row>
    <row r="80" ht="15.7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</row>
    <row r="81" ht="15.7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</row>
    <row r="82" ht="15.7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</row>
    <row r="83" ht="15.7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</row>
    <row r="84" ht="15.7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</row>
    <row r="85" ht="15.7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</row>
    <row r="86" ht="15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</row>
    <row r="87" ht="15.7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</row>
    <row r="88" ht="15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</row>
    <row r="89" ht="15.7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</row>
    <row r="90" ht="15.7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</row>
    <row r="91" ht="15.7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</row>
    <row r="92" ht="15.7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</row>
    <row r="93" ht="15.7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</row>
    <row r="94" ht="15.7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</row>
    <row r="95" ht="15.7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</row>
    <row r="96" ht="15.7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</row>
    <row r="97" ht="15.7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</row>
    <row r="98" ht="15.7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</row>
    <row r="99" ht="15.7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</row>
    <row r="100" ht="15.7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</row>
    <row r="101" ht="15.7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</row>
    <row r="102" ht="15.7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</row>
    <row r="103" ht="15.7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</row>
    <row r="104" ht="15.7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</row>
    <row r="105" ht="15.7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</row>
    <row r="106" ht="15.7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</row>
    <row r="107" ht="15.7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</row>
    <row r="108" ht="15.7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</row>
    <row r="109" ht="15.7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</row>
    <row r="110" ht="15.7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</row>
    <row r="111" ht="15.7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</row>
    <row r="112" ht="15.7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</row>
    <row r="113" ht="15.7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</row>
    <row r="114" ht="15.7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</row>
    <row r="115" ht="15.7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</row>
    <row r="116" ht="15.7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</row>
    <row r="117" ht="15.7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</row>
    <row r="118" ht="15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</row>
    <row r="119" ht="15.7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</row>
    <row r="120" ht="15.7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</row>
    <row r="121" ht="15.7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</row>
    <row r="122" ht="15.7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</row>
    <row r="123" ht="15.7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</row>
    <row r="124" ht="15.7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</row>
    <row r="125" ht="15.7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</row>
    <row r="126" ht="15.7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</row>
    <row r="127" ht="15.7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</row>
    <row r="128" ht="15.7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</row>
    <row r="129" ht="15.7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</row>
    <row r="130" ht="15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</row>
    <row r="131" ht="15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</row>
    <row r="132" ht="15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</row>
    <row r="133" ht="15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</row>
    <row r="134" ht="15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</row>
    <row r="135" ht="15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</row>
    <row r="136" ht="15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</row>
    <row r="137" ht="15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</row>
    <row r="138" ht="15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</row>
    <row r="139" ht="15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</row>
    <row r="140" ht="15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</row>
    <row r="141" ht="15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</row>
    <row r="142" ht="15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</row>
    <row r="143" ht="15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</row>
    <row r="144" ht="15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</row>
    <row r="145" ht="15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</row>
    <row r="146" ht="15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</row>
    <row r="147" ht="15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</row>
    <row r="148" ht="15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</row>
    <row r="149" ht="15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</row>
    <row r="150" ht="15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</row>
    <row r="151" ht="15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</row>
    <row r="152" ht="15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</row>
    <row r="153" ht="15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</row>
    <row r="154" ht="15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</row>
    <row r="155" ht="15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</row>
    <row r="156" ht="15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</row>
    <row r="157" ht="15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</row>
    <row r="158" ht="15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</row>
    <row r="159" ht="15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</row>
    <row r="160" ht="15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</row>
    <row r="161" ht="15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</row>
    <row r="162" ht="15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</row>
    <row r="163" ht="15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</row>
    <row r="164" ht="15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</row>
    <row r="165" ht="15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</row>
    <row r="166" ht="15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</row>
    <row r="167" ht="15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</row>
    <row r="168" ht="15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</row>
    <row r="169" ht="15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</row>
    <row r="170" ht="15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</row>
    <row r="171" ht="15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</row>
    <row r="172" ht="15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</row>
    <row r="173" ht="15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</row>
    <row r="174" ht="15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</row>
    <row r="175" ht="15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</row>
    <row r="176" ht="15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</row>
    <row r="177" ht="15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</row>
    <row r="178" ht="15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</row>
    <row r="179" ht="15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</row>
    <row r="180" ht="15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</row>
    <row r="181" ht="15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</row>
    <row r="182" ht="15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</row>
    <row r="183" ht="15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</row>
    <row r="184" ht="15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</row>
    <row r="185" ht="15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</row>
    <row r="186" ht="15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</row>
    <row r="187" ht="15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</row>
    <row r="188" ht="15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</row>
    <row r="189" ht="15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</row>
    <row r="190" ht="15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</row>
    <row r="191" ht="15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</row>
    <row r="192" ht="15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</row>
    <row r="193" ht="15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</row>
    <row r="194" ht="15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</row>
    <row r="195" ht="15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</row>
    <row r="196" ht="15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</row>
    <row r="197" ht="15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</row>
    <row r="198" ht="15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</row>
    <row r="199" ht="15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</row>
    <row r="200" ht="15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</row>
    <row r="201" ht="15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</row>
    <row r="202" ht="15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</row>
    <row r="203" ht="15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</row>
    <row r="204" ht="15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</row>
    <row r="205" ht="15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</row>
    <row r="206" ht="15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</row>
    <row r="207" ht="15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</row>
    <row r="208" ht="15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</row>
    <row r="209" ht="15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</row>
    <row r="210" ht="15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</row>
    <row r="211" ht="15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</row>
    <row r="212" ht="15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</row>
    <row r="213" ht="15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</row>
    <row r="214" ht="15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</row>
    <row r="215" ht="15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</row>
    <row r="216" ht="15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</row>
    <row r="217" ht="15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</row>
    <row r="218" ht="15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</row>
    <row r="219" ht="15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</row>
    <row r="220" ht="15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</row>
    <row r="221" ht="15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</row>
    <row r="222" ht="15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</row>
    <row r="223" ht="15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</row>
    <row r="224" ht="15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</row>
    <row r="225" ht="15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</row>
    <row r="226" ht="15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</row>
    <row r="227" ht="15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</row>
    <row r="228" ht="15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</row>
    <row r="229" ht="15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</row>
    <row r="230" ht="15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</row>
    <row r="231" ht="15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</row>
    <row r="232" ht="15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</row>
    <row r="233" ht="15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</row>
    <row r="234" ht="15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</row>
    <row r="235" ht="15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</row>
    <row r="236" ht="15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</row>
    <row r="237" ht="15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</row>
    <row r="238" ht="15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</row>
    <row r="239" ht="15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</row>
    <row r="240" ht="15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</row>
    <row r="241" ht="15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F11:F12"/>
    <mergeCell ref="G11:I11"/>
    <mergeCell ref="A24:B24"/>
    <mergeCell ref="A25:B25"/>
    <mergeCell ref="A26:B26"/>
    <mergeCell ref="J11:L11"/>
    <mergeCell ref="M11:M12"/>
    <mergeCell ref="O13:P13"/>
    <mergeCell ref="Q13:R13"/>
    <mergeCell ref="O1:P1"/>
    <mergeCell ref="Q1:R1"/>
    <mergeCell ref="A11:A12"/>
    <mergeCell ref="B11:B12"/>
    <mergeCell ref="C11:C12"/>
    <mergeCell ref="D11:D12"/>
    <mergeCell ref="E11:E12"/>
    <mergeCell ref="N11:N12"/>
  </mergeCells>
  <printOptions/>
  <pageMargins bottom="0.75" footer="0.0" header="0.0" left="0.3140625" right="0.380598958333333" top="0.544401041666667"/>
  <pageSetup fitToHeight="0" paperSize="9" orientation="landscape"/>
  <headerFooter>
    <oddHeader>&amp;C&amp;P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35.0"/>
    <col customWidth="1" min="3" max="4" width="14.43"/>
    <col customWidth="1" min="5" max="5" width="17.86"/>
    <col customWidth="1" min="6" max="6" width="14.43"/>
    <col customWidth="1" min="13" max="13" width="12.29"/>
    <col customWidth="1" hidden="1" min="15" max="15" width="10.43"/>
    <col customWidth="1" hidden="1" min="16" max="16" width="9.86"/>
    <col customWidth="1" hidden="1" min="17" max="17" width="10.57"/>
    <col customWidth="1" hidden="1" min="18" max="18" width="7.57"/>
    <col customWidth="1" hidden="1" min="19" max="19" width="10.4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7" t="s">
        <v>38</v>
      </c>
      <c r="Q1" s="31" t="s">
        <v>39</v>
      </c>
      <c r="S1" s="32" t="s">
        <v>40</v>
      </c>
      <c r="T1" s="1"/>
      <c r="U1" s="1"/>
      <c r="V1" s="1"/>
      <c r="W1" s="1"/>
      <c r="X1" s="1"/>
      <c r="Y1" s="1"/>
      <c r="Z1" s="1"/>
      <c r="AA1" s="1"/>
      <c r="AB1" s="1"/>
    </row>
    <row r="2" ht="15.75" customHeight="1">
      <c r="A2" s="1"/>
      <c r="B2" s="3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4" t="s">
        <v>41</v>
      </c>
      <c r="P2" s="35">
        <f>SUMIF(G14:G23, "6", H14:H23)</f>
        <v>0</v>
      </c>
      <c r="Q2" s="36" t="s">
        <v>41</v>
      </c>
      <c r="R2" s="37">
        <f>SUMIF(J14:J23, "6", K14:K23)</f>
        <v>0</v>
      </c>
      <c r="S2" s="37">
        <f>SUMIF(J14:J23, "6", K14:K23)</f>
        <v>0</v>
      </c>
      <c r="T2" s="1"/>
      <c r="U2" s="1"/>
      <c r="V2" s="1"/>
      <c r="W2" s="1"/>
      <c r="X2" s="1"/>
      <c r="Y2" s="1"/>
      <c r="Z2" s="1"/>
      <c r="AA2" s="1"/>
      <c r="AB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4" t="s">
        <v>42</v>
      </c>
      <c r="P3" s="35">
        <f>SUMIF(G14:G23, "5", H14:H23)</f>
        <v>0</v>
      </c>
      <c r="Q3" s="36" t="s">
        <v>42</v>
      </c>
      <c r="R3" s="37">
        <f>SUMIF(J14:J23, "5", K14:K23)</f>
        <v>0</v>
      </c>
      <c r="S3" s="37">
        <f>SUMIF(J14:J23, "5", K14:K23)</f>
        <v>0</v>
      </c>
      <c r="T3" s="1"/>
      <c r="U3" s="1"/>
      <c r="V3" s="1"/>
      <c r="W3" s="1"/>
      <c r="X3" s="1"/>
      <c r="Y3" s="1"/>
      <c r="Z3" s="1"/>
      <c r="AA3" s="1"/>
      <c r="AB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4" t="s">
        <v>4</v>
      </c>
      <c r="P4" s="35">
        <f>SUMIF(G14:G23, "4", H14:H23)</f>
        <v>0</v>
      </c>
      <c r="Q4" s="36" t="s">
        <v>4</v>
      </c>
      <c r="R4" s="37">
        <f>SUMIF(J14:J23, "4", K14:K23)</f>
        <v>0</v>
      </c>
      <c r="S4" s="38">
        <f>sum(S2:S3)/60</f>
        <v>0</v>
      </c>
      <c r="T4" s="1"/>
      <c r="U4" s="1"/>
      <c r="V4" s="1"/>
      <c r="W4" s="1"/>
      <c r="X4" s="1"/>
      <c r="Y4" s="1"/>
      <c r="Z4" s="1"/>
      <c r="AA4" s="1"/>
      <c r="AB4" s="1"/>
    </row>
    <row r="5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4" t="s">
        <v>5</v>
      </c>
      <c r="P5" s="35">
        <f>SUMIF(G14:G23, "3", H14:H23)</f>
        <v>255</v>
      </c>
      <c r="Q5" s="36" t="s">
        <v>5</v>
      </c>
      <c r="R5" s="37">
        <f>SUMIF(J14:J23, "3", K14:K23)</f>
        <v>255</v>
      </c>
      <c r="S5" s="32"/>
      <c r="T5" s="1"/>
      <c r="U5" s="1"/>
      <c r="V5" s="1"/>
      <c r="W5" s="1"/>
      <c r="X5" s="1"/>
      <c r="Y5" s="1"/>
      <c r="Z5" s="1"/>
      <c r="AA5" s="1"/>
      <c r="AB5" s="1"/>
    </row>
    <row r="6" ht="19.5" customHeight="1">
      <c r="A6" s="39" t="s">
        <v>43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34" t="s">
        <v>6</v>
      </c>
      <c r="P6" s="35">
        <f>SUMIF(G14:G23, "2", H14:H23)</f>
        <v>90</v>
      </c>
      <c r="Q6" s="36" t="s">
        <v>6</v>
      </c>
      <c r="R6" s="37">
        <f>SUMIF(J14:J23, "2", K14:K23)</f>
        <v>90</v>
      </c>
      <c r="S6" s="32"/>
      <c r="T6" s="1"/>
      <c r="U6" s="40"/>
      <c r="V6" s="40"/>
      <c r="W6" s="40"/>
      <c r="X6" s="40"/>
      <c r="Y6" s="40"/>
      <c r="Z6" s="40"/>
      <c r="AA6" s="40"/>
      <c r="AB6" s="40"/>
    </row>
    <row r="7" ht="18.75" customHeight="1">
      <c r="A7" s="39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17" t="s">
        <v>7</v>
      </c>
      <c r="P7" s="35">
        <f>SUMIF(G14:G23, "1", H14:H23)</f>
        <v>0</v>
      </c>
      <c r="Q7" s="41" t="s">
        <v>7</v>
      </c>
      <c r="R7" s="37">
        <f>SUMIF(J14:J23, "1", K14:K23)</f>
        <v>0</v>
      </c>
      <c r="S7" s="32"/>
      <c r="T7" s="1"/>
      <c r="U7" s="40"/>
      <c r="V7" s="40"/>
      <c r="W7" s="40"/>
      <c r="X7" s="40"/>
      <c r="Y7" s="40"/>
      <c r="Z7" s="40"/>
      <c r="AA7" s="40"/>
      <c r="AB7" s="40"/>
    </row>
    <row r="8" ht="18.75" customHeight="1">
      <c r="A8" s="40" t="s">
        <v>45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1" t="s">
        <v>9</v>
      </c>
      <c r="P8" s="35">
        <f>SUMIF(G14:G23, "7", H14:H23)</f>
        <v>30</v>
      </c>
      <c r="Q8" s="32" t="s">
        <v>9</v>
      </c>
      <c r="R8" s="37">
        <f>SUMIF(J14:J23, "7", K14:K23)</f>
        <v>30</v>
      </c>
      <c r="S8" s="32"/>
      <c r="T8" s="1"/>
      <c r="U8" s="40"/>
      <c r="V8" s="40"/>
      <c r="W8" s="40"/>
      <c r="X8" s="40"/>
      <c r="Y8" s="40"/>
      <c r="Z8" s="40"/>
      <c r="AA8" s="40"/>
      <c r="AB8" s="40"/>
    </row>
    <row r="9" ht="18.75" customHeight="1">
      <c r="A9" s="39" t="s">
        <v>46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1"/>
      <c r="P9" s="42">
        <f>SUM(P2:P8)/60</f>
        <v>6.25</v>
      </c>
      <c r="Q9" s="32"/>
      <c r="R9" s="43">
        <f>sum(R2:R8)/60</f>
        <v>6.25</v>
      </c>
      <c r="S9" s="32"/>
      <c r="T9" s="1"/>
      <c r="U9" s="40"/>
      <c r="V9" s="40"/>
      <c r="W9" s="40"/>
      <c r="X9" s="40"/>
      <c r="Y9" s="40"/>
      <c r="Z9" s="40"/>
      <c r="AA9" s="40"/>
      <c r="AB9" s="40"/>
    </row>
    <row r="10" ht="15.75" customHeight="1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"/>
      <c r="P10" s="1"/>
      <c r="Q10" s="32"/>
      <c r="R10" s="32"/>
      <c r="S10" s="32"/>
      <c r="T10" s="1"/>
      <c r="U10" s="40"/>
      <c r="V10" s="40"/>
      <c r="W10" s="40"/>
      <c r="X10" s="40"/>
      <c r="Y10" s="40"/>
      <c r="Z10" s="40"/>
      <c r="AA10" s="40"/>
      <c r="AB10" s="40"/>
    </row>
    <row r="11" ht="66.0" customHeight="1">
      <c r="A11" s="44" t="s">
        <v>2</v>
      </c>
      <c r="B11" s="44" t="s">
        <v>47</v>
      </c>
      <c r="C11" s="44" t="s">
        <v>48</v>
      </c>
      <c r="D11" s="44" t="s">
        <v>49</v>
      </c>
      <c r="E11" s="44" t="s">
        <v>50</v>
      </c>
      <c r="F11" s="44" t="s">
        <v>51</v>
      </c>
      <c r="G11" s="45" t="s">
        <v>52</v>
      </c>
      <c r="H11" s="46"/>
      <c r="I11" s="19"/>
      <c r="J11" s="45" t="s">
        <v>53</v>
      </c>
      <c r="K11" s="46"/>
      <c r="L11" s="19"/>
      <c r="M11" s="44" t="s">
        <v>11</v>
      </c>
      <c r="N11" s="44" t="s">
        <v>13</v>
      </c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</row>
    <row r="12" ht="118.5" customHeight="1">
      <c r="A12" s="8"/>
      <c r="B12" s="8"/>
      <c r="C12" s="8"/>
      <c r="D12" s="8"/>
      <c r="E12" s="8"/>
      <c r="F12" s="8"/>
      <c r="G12" s="48" t="s">
        <v>54</v>
      </c>
      <c r="H12" s="49" t="s">
        <v>55</v>
      </c>
      <c r="I12" s="49" t="s">
        <v>77</v>
      </c>
      <c r="J12" s="48" t="s">
        <v>54</v>
      </c>
      <c r="K12" s="49" t="s">
        <v>55</v>
      </c>
      <c r="L12" s="49" t="s">
        <v>78</v>
      </c>
      <c r="M12" s="8"/>
      <c r="N12" s="8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ht="15.75" customHeight="1">
      <c r="A13" s="50" t="s">
        <v>14</v>
      </c>
      <c r="B13" s="50" t="s">
        <v>15</v>
      </c>
      <c r="C13" s="50" t="s">
        <v>16</v>
      </c>
      <c r="D13" s="50" t="s">
        <v>17</v>
      </c>
      <c r="E13" s="50" t="s">
        <v>18</v>
      </c>
      <c r="F13" s="50" t="s">
        <v>19</v>
      </c>
      <c r="G13" s="50" t="s">
        <v>20</v>
      </c>
      <c r="H13" s="50" t="s">
        <v>21</v>
      </c>
      <c r="I13" s="50" t="s">
        <v>22</v>
      </c>
      <c r="J13" s="50" t="s">
        <v>23</v>
      </c>
      <c r="K13" s="50" t="s">
        <v>24</v>
      </c>
      <c r="L13" s="50" t="s">
        <v>25</v>
      </c>
      <c r="M13" s="50" t="s">
        <v>58</v>
      </c>
      <c r="N13" s="50" t="s">
        <v>59</v>
      </c>
      <c r="O13" s="47"/>
      <c r="Q13" s="47"/>
      <c r="S13" s="47"/>
      <c r="T13" s="47"/>
      <c r="U13" s="47"/>
      <c r="V13" s="47"/>
      <c r="W13" s="47"/>
      <c r="X13" s="47"/>
      <c r="Y13" s="47"/>
      <c r="Z13" s="47"/>
      <c r="AA13" s="47"/>
      <c r="AB13" s="47"/>
    </row>
    <row r="14">
      <c r="A14" s="51">
        <v>1.0</v>
      </c>
      <c r="B14" s="52" t="s">
        <v>60</v>
      </c>
      <c r="C14" s="53">
        <v>0.3125</v>
      </c>
      <c r="D14" s="54">
        <v>0.3333333333333333</v>
      </c>
      <c r="E14" s="55">
        <v>45539.0</v>
      </c>
      <c r="F14" s="49" t="s">
        <v>61</v>
      </c>
      <c r="G14" s="49">
        <v>3.0</v>
      </c>
      <c r="H14" s="56">
        <f t="shared" ref="H14:H23" si="1">HOUR(D14)*60+MINUTE(D14)-HOUR(C14)*60-MINUTE(C14)</f>
        <v>30</v>
      </c>
      <c r="I14" s="15">
        <v>100.0</v>
      </c>
      <c r="J14" s="49">
        <v>3.0</v>
      </c>
      <c r="K14" s="56">
        <f t="shared" ref="K14:K16" si="2">H14</f>
        <v>30</v>
      </c>
      <c r="L14" s="49">
        <v>90.0</v>
      </c>
      <c r="M14" s="56">
        <f t="shared" ref="M14:M23" si="3">IF(OR(J14=7,J14=1),1*L14*K14/100,IF(OR(J14=6,J14=3),1.2*L14*K14/100,IF(OR(J14=5,J14=4),1.3*L14*K14/100,IF(J14=2,1.1*L14*K14/100))))</f>
        <v>32.4</v>
      </c>
      <c r="N14" s="15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</row>
    <row r="15">
      <c r="A15" s="51">
        <v>2.0</v>
      </c>
      <c r="B15" s="57" t="s">
        <v>62</v>
      </c>
      <c r="C15" s="53">
        <v>0.3333333333333333</v>
      </c>
      <c r="D15" s="53">
        <v>0.375</v>
      </c>
      <c r="E15" s="55">
        <v>45477.0</v>
      </c>
      <c r="F15" s="49" t="s">
        <v>63</v>
      </c>
      <c r="G15" s="49">
        <v>2.0</v>
      </c>
      <c r="H15" s="56">
        <f t="shared" si="1"/>
        <v>60</v>
      </c>
      <c r="I15" s="15">
        <v>90.0</v>
      </c>
      <c r="J15" s="49">
        <v>2.0</v>
      </c>
      <c r="K15" s="56">
        <f t="shared" si="2"/>
        <v>60</v>
      </c>
      <c r="L15" s="49">
        <v>94.0</v>
      </c>
      <c r="M15" s="56">
        <f t="shared" si="3"/>
        <v>62.04</v>
      </c>
      <c r="N15" s="58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</row>
    <row r="16">
      <c r="A16" s="51">
        <v>3.0</v>
      </c>
      <c r="B16" s="57" t="s">
        <v>64</v>
      </c>
      <c r="C16" s="53">
        <v>0.375</v>
      </c>
      <c r="D16" s="53">
        <v>0.3958333333333333</v>
      </c>
      <c r="E16" s="59"/>
      <c r="F16" s="49" t="s">
        <v>65</v>
      </c>
      <c r="G16" s="49">
        <v>2.0</v>
      </c>
      <c r="H16" s="56">
        <f t="shared" si="1"/>
        <v>30</v>
      </c>
      <c r="I16" s="15">
        <v>90.0</v>
      </c>
      <c r="J16" s="49">
        <v>2.0</v>
      </c>
      <c r="K16" s="56">
        <f t="shared" si="2"/>
        <v>30</v>
      </c>
      <c r="L16" s="49">
        <v>93.0</v>
      </c>
      <c r="M16" s="56">
        <f t="shared" si="3"/>
        <v>30.69</v>
      </c>
      <c r="N16" s="58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</row>
    <row r="17">
      <c r="A17" s="51">
        <v>4.0</v>
      </c>
      <c r="B17" s="57" t="s">
        <v>66</v>
      </c>
      <c r="C17" s="53">
        <v>0.3958333333333333</v>
      </c>
      <c r="D17" s="54">
        <v>0.4166666666666667</v>
      </c>
      <c r="E17" s="59"/>
      <c r="F17" s="49"/>
      <c r="G17" s="49">
        <v>7.0</v>
      </c>
      <c r="H17" s="56">
        <f t="shared" si="1"/>
        <v>30</v>
      </c>
      <c r="I17" s="15">
        <v>100.0</v>
      </c>
      <c r="J17" s="49">
        <f>G17</f>
        <v>7</v>
      </c>
      <c r="K17" s="15">
        <v>30.0</v>
      </c>
      <c r="L17" s="49">
        <v>90.0</v>
      </c>
      <c r="M17" s="56">
        <f t="shared" si="3"/>
        <v>27</v>
      </c>
      <c r="N17" s="58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</row>
    <row r="18">
      <c r="A18" s="51">
        <v>5.0</v>
      </c>
      <c r="B18" s="52" t="s">
        <v>60</v>
      </c>
      <c r="C18" s="53">
        <v>0.5520833333333334</v>
      </c>
      <c r="D18" s="53">
        <v>0.7083333333333334</v>
      </c>
      <c r="E18" s="59"/>
      <c r="F18" s="49" t="s">
        <v>61</v>
      </c>
      <c r="G18" s="49">
        <v>3.0</v>
      </c>
      <c r="H18" s="56">
        <f t="shared" si="1"/>
        <v>225</v>
      </c>
      <c r="I18" s="15">
        <v>90.0</v>
      </c>
      <c r="J18" s="49">
        <v>3.0</v>
      </c>
      <c r="K18" s="15">
        <v>225.0</v>
      </c>
      <c r="L18" s="49">
        <v>90.0</v>
      </c>
      <c r="M18" s="56">
        <f t="shared" si="3"/>
        <v>243</v>
      </c>
      <c r="N18" s="58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</row>
    <row r="19">
      <c r="A19" s="51">
        <v>6.0</v>
      </c>
      <c r="B19" s="52"/>
      <c r="C19" s="53"/>
      <c r="D19" s="53"/>
      <c r="E19" s="59"/>
      <c r="F19" s="49"/>
      <c r="G19" s="49">
        <v>1.0</v>
      </c>
      <c r="H19" s="56">
        <f t="shared" si="1"/>
        <v>0</v>
      </c>
      <c r="I19" s="15">
        <v>90.0</v>
      </c>
      <c r="J19" s="49">
        <f t="shared" ref="J19:K19" si="4">G19</f>
        <v>1</v>
      </c>
      <c r="K19" s="56">
        <f t="shared" si="4"/>
        <v>0</v>
      </c>
      <c r="L19" s="49">
        <v>90.0</v>
      </c>
      <c r="M19" s="56">
        <f t="shared" si="3"/>
        <v>0</v>
      </c>
      <c r="N19" s="58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</row>
    <row r="20">
      <c r="A20" s="51">
        <v>7.0</v>
      </c>
      <c r="B20" s="52"/>
      <c r="C20" s="53"/>
      <c r="D20" s="53"/>
      <c r="E20" s="59"/>
      <c r="F20" s="49"/>
      <c r="G20" s="49">
        <v>7.0</v>
      </c>
      <c r="H20" s="56">
        <f t="shared" si="1"/>
        <v>0</v>
      </c>
      <c r="I20" s="15">
        <v>90.0</v>
      </c>
      <c r="J20" s="49">
        <f t="shared" ref="J20:K20" si="5">G20</f>
        <v>7</v>
      </c>
      <c r="K20" s="56">
        <f t="shared" si="5"/>
        <v>0</v>
      </c>
      <c r="L20" s="49">
        <v>90.0</v>
      </c>
      <c r="M20" s="56">
        <f t="shared" si="3"/>
        <v>0</v>
      </c>
      <c r="N20" s="58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</row>
    <row r="21" ht="15.75" customHeight="1">
      <c r="A21" s="51">
        <v>8.0</v>
      </c>
      <c r="B21" s="52"/>
      <c r="C21" s="53"/>
      <c r="D21" s="53"/>
      <c r="E21" s="59"/>
      <c r="F21" s="49"/>
      <c r="G21" s="49">
        <v>3.0</v>
      </c>
      <c r="H21" s="56">
        <f t="shared" si="1"/>
        <v>0</v>
      </c>
      <c r="I21" s="15">
        <v>90.0</v>
      </c>
      <c r="J21" s="49">
        <f t="shared" ref="J21:K21" si="6">G21</f>
        <v>3</v>
      </c>
      <c r="K21" s="56">
        <f t="shared" si="6"/>
        <v>0</v>
      </c>
      <c r="L21" s="49">
        <v>90.0</v>
      </c>
      <c r="M21" s="56">
        <f t="shared" si="3"/>
        <v>0</v>
      </c>
      <c r="N21" s="58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</row>
    <row r="22" ht="15.75" customHeight="1">
      <c r="A22" s="51">
        <v>9.0</v>
      </c>
      <c r="B22" s="52"/>
      <c r="C22" s="53"/>
      <c r="D22" s="53"/>
      <c r="E22" s="60"/>
      <c r="F22" s="60"/>
      <c r="G22" s="49">
        <v>2.0</v>
      </c>
      <c r="H22" s="56">
        <f t="shared" si="1"/>
        <v>0</v>
      </c>
      <c r="I22" s="15">
        <v>95.0</v>
      </c>
      <c r="J22" s="49">
        <f t="shared" ref="J22:K22" si="7">G22</f>
        <v>2</v>
      </c>
      <c r="K22" s="56">
        <f t="shared" si="7"/>
        <v>0</v>
      </c>
      <c r="L22" s="49">
        <v>90.0</v>
      </c>
      <c r="M22" s="56">
        <f t="shared" si="3"/>
        <v>0</v>
      </c>
      <c r="N22" s="58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</row>
    <row r="23" ht="15.75" customHeight="1">
      <c r="A23" s="51">
        <v>10.0</v>
      </c>
      <c r="B23" s="52"/>
      <c r="C23" s="53"/>
      <c r="D23" s="53"/>
      <c r="E23" s="60"/>
      <c r="F23" s="60"/>
      <c r="G23" s="49">
        <v>1.0</v>
      </c>
      <c r="H23" s="56">
        <f t="shared" si="1"/>
        <v>0</v>
      </c>
      <c r="I23" s="15">
        <v>95.0</v>
      </c>
      <c r="J23" s="49">
        <f t="shared" ref="J23:K23" si="8">G23</f>
        <v>1</v>
      </c>
      <c r="K23" s="56">
        <f t="shared" si="8"/>
        <v>0</v>
      </c>
      <c r="L23" s="49">
        <v>90.0</v>
      </c>
      <c r="M23" s="56">
        <f t="shared" si="3"/>
        <v>0</v>
      </c>
      <c r="N23" s="58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</row>
    <row r="24" ht="15.75" customHeight="1">
      <c r="A24" s="45" t="s">
        <v>34</v>
      </c>
      <c r="B24" s="19"/>
      <c r="C24" s="61"/>
      <c r="D24" s="61"/>
      <c r="E24" s="62"/>
      <c r="F24" s="62"/>
      <c r="G24" s="62"/>
      <c r="H24" s="63">
        <f>SUM(H14:H23)/60</f>
        <v>6.25</v>
      </c>
      <c r="I24" s="63"/>
      <c r="J24" s="63"/>
      <c r="K24" s="63">
        <f>SUM(K14:K23)/60</f>
        <v>6.25</v>
      </c>
      <c r="L24" s="64"/>
      <c r="M24" s="63">
        <f>round(SUM(M14:M23)/60,1)</f>
        <v>6.6</v>
      </c>
      <c r="N24" s="62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</row>
    <row r="25" ht="18.0" customHeight="1">
      <c r="A25" s="45" t="s">
        <v>67</v>
      </c>
      <c r="B25" s="19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>
        <f>round(M24*100/8,0)</f>
        <v>83</v>
      </c>
      <c r="N25" s="66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</row>
    <row r="26" ht="71.25" customHeight="1">
      <c r="A26" s="45" t="s">
        <v>68</v>
      </c>
      <c r="B26" s="19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49" t="str">
        <f>if(M25&gt;90,"Hoàn thành Xuất sắc nhiệm vụ",if(AND(M25&gt;=80,M25&lt;=90),"Hoàn hành tốt nhiệm vụ",if(AND(M25&gt;=50,M25&lt;80),"Hoàn thành nhiệm vụ",if(50&gt;M25,"Không hoàn thành nhiệm vụ"))))</f>
        <v>Hoàn hành tốt nhiệm vụ</v>
      </c>
      <c r="N26" s="66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</row>
    <row r="27" ht="15.0" customHeight="1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</row>
    <row r="28" ht="15.0" customHeight="1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</row>
    <row r="29" ht="15.0" customHeight="1">
      <c r="A29" s="68"/>
      <c r="B29" s="68"/>
      <c r="C29" s="68"/>
      <c r="D29" s="68"/>
      <c r="E29" s="68"/>
      <c r="F29" s="68"/>
      <c r="G29" s="68"/>
      <c r="H29" s="68"/>
      <c r="I29" s="68"/>
      <c r="J29" s="69"/>
      <c r="K29" s="69"/>
      <c r="L29" s="68"/>
      <c r="M29" s="68"/>
      <c r="N29" s="68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</row>
    <row r="30" ht="15.0" customHeight="1">
      <c r="A30" s="68"/>
      <c r="B30" s="68"/>
      <c r="C30" s="68"/>
      <c r="D30" s="68"/>
      <c r="E30" s="68"/>
      <c r="F30" s="68"/>
      <c r="G30" s="1"/>
      <c r="H30" s="26"/>
      <c r="I30" s="26"/>
      <c r="J30" s="26"/>
      <c r="K30" s="68"/>
      <c r="L30" s="68"/>
      <c r="M30" s="69"/>
      <c r="N30" s="68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</row>
    <row r="31" ht="15.0" customHeight="1">
      <c r="A31" s="68"/>
      <c r="B31" s="68"/>
      <c r="C31" s="68"/>
      <c r="D31" s="68"/>
      <c r="E31" s="68"/>
      <c r="F31" s="68"/>
      <c r="G31" s="68"/>
      <c r="H31" s="26"/>
      <c r="I31" s="26"/>
      <c r="J31" s="26"/>
      <c r="K31" s="68"/>
      <c r="L31" s="68"/>
      <c r="M31" s="70"/>
      <c r="N31" s="68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</row>
    <row r="32" ht="15.0" customHeight="1">
      <c r="A32" s="68"/>
      <c r="B32" s="68"/>
      <c r="C32" s="68"/>
      <c r="D32" s="68"/>
      <c r="E32" s="68"/>
      <c r="F32" s="68"/>
      <c r="G32" s="68"/>
      <c r="H32" s="26"/>
      <c r="I32" s="26"/>
      <c r="J32" s="26"/>
      <c r="K32" s="68"/>
      <c r="L32" s="68"/>
      <c r="M32" s="69"/>
      <c r="N32" s="68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</row>
    <row r="33" ht="15.0" customHeight="1">
      <c r="A33" s="68"/>
      <c r="B33" s="68"/>
      <c r="C33" s="68"/>
      <c r="D33" s="68"/>
      <c r="E33" s="68"/>
      <c r="F33" s="68"/>
      <c r="G33" s="68"/>
      <c r="H33" s="26"/>
      <c r="I33" s="26"/>
      <c r="J33" s="26"/>
      <c r="K33" s="68"/>
      <c r="L33" s="68"/>
      <c r="M33" s="70"/>
      <c r="N33" s="68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</row>
    <row r="34" ht="15.0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</row>
    <row r="35" ht="15.0" customHeight="1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ht="15.0" customHeight="1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</row>
    <row r="37" ht="15.0" customHeigh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</row>
    <row r="38" ht="15.75" customHeight="1">
      <c r="A38" s="26"/>
      <c r="B38" s="71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ht="15.75" customHeight="1">
      <c r="A39" s="26"/>
      <c r="B39" s="72" t="s">
        <v>69</v>
      </c>
      <c r="C39" s="26" t="s">
        <v>70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ht="15.75" customHeight="1">
      <c r="A40" s="26"/>
      <c r="B40" s="26"/>
      <c r="C40" s="26" t="s">
        <v>71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ht="15.75" customHeight="1">
      <c r="A41" s="26"/>
      <c r="B41" s="26"/>
      <c r="C41" s="26" t="s">
        <v>72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ht="15.75" customHeight="1">
      <c r="A42" s="30"/>
      <c r="B42" s="73"/>
      <c r="C42" s="74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ht="15.7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</row>
    <row r="44" ht="15.7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</row>
    <row r="45" ht="15.7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</row>
    <row r="46" ht="15.7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</row>
    <row r="47" ht="15.7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</row>
    <row r="48" ht="15.7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</row>
    <row r="49" ht="15.7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</row>
    <row r="50" ht="15.7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</row>
    <row r="51" ht="15.7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</row>
    <row r="52" ht="15.7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</row>
    <row r="53" ht="15.7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</row>
    <row r="54" ht="15.7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</row>
    <row r="55" ht="15.7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</row>
    <row r="56" ht="15.7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</row>
    <row r="57" ht="15.7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</row>
    <row r="58" ht="15.7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</row>
    <row r="59" ht="15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</row>
    <row r="60" ht="15.7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</row>
    <row r="61" ht="15.7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</row>
    <row r="62" ht="15.7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</row>
    <row r="63" ht="15.7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</row>
    <row r="64" ht="15.7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</row>
    <row r="65" ht="15.7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</row>
    <row r="66" ht="15.7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</row>
    <row r="67" ht="15.7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</row>
    <row r="68" ht="15.7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</row>
    <row r="69" ht="15.7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</row>
    <row r="70" ht="15.7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</row>
    <row r="71" ht="15.7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</row>
    <row r="72" ht="15.7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</row>
    <row r="73" ht="15.7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</row>
    <row r="74" ht="15.7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</row>
    <row r="75" ht="15.7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</row>
    <row r="76" ht="15.7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</row>
    <row r="77" ht="15.7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</row>
    <row r="78" ht="15.7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</row>
    <row r="79" ht="15.7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</row>
    <row r="80" ht="15.7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</row>
    <row r="81" ht="15.7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</row>
    <row r="82" ht="15.7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</row>
    <row r="83" ht="15.7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</row>
    <row r="84" ht="15.7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</row>
    <row r="85" ht="15.7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</row>
    <row r="86" ht="15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</row>
    <row r="87" ht="15.7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</row>
    <row r="88" ht="15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</row>
    <row r="89" ht="15.7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</row>
    <row r="90" ht="15.7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</row>
    <row r="91" ht="15.7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</row>
    <row r="92" ht="15.7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</row>
    <row r="93" ht="15.7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</row>
    <row r="94" ht="15.7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</row>
    <row r="95" ht="15.7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</row>
    <row r="96" ht="15.7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</row>
    <row r="97" ht="15.7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</row>
    <row r="98" ht="15.7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</row>
    <row r="99" ht="15.7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</row>
    <row r="100" ht="15.7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</row>
    <row r="101" ht="15.7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</row>
    <row r="102" ht="15.7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</row>
    <row r="103" ht="15.7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</row>
    <row r="104" ht="15.7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</row>
    <row r="105" ht="15.7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</row>
    <row r="106" ht="15.7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</row>
    <row r="107" ht="15.7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</row>
    <row r="108" ht="15.7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</row>
    <row r="109" ht="15.7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</row>
    <row r="110" ht="15.7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</row>
    <row r="111" ht="15.7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</row>
    <row r="112" ht="15.7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</row>
    <row r="113" ht="15.7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</row>
    <row r="114" ht="15.7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</row>
    <row r="115" ht="15.7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</row>
    <row r="116" ht="15.7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</row>
    <row r="117" ht="15.7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</row>
    <row r="118" ht="15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</row>
    <row r="119" ht="15.7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</row>
    <row r="120" ht="15.7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</row>
    <row r="121" ht="15.7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</row>
    <row r="122" ht="15.7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</row>
    <row r="123" ht="15.7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</row>
    <row r="124" ht="15.7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</row>
    <row r="125" ht="15.7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</row>
    <row r="126" ht="15.7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</row>
    <row r="127" ht="15.7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</row>
    <row r="128" ht="15.7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</row>
    <row r="129" ht="15.7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</row>
    <row r="130" ht="15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</row>
    <row r="131" ht="15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</row>
    <row r="132" ht="15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</row>
    <row r="133" ht="15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</row>
    <row r="134" ht="15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</row>
    <row r="135" ht="15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</row>
    <row r="136" ht="15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</row>
    <row r="137" ht="15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</row>
    <row r="138" ht="15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</row>
    <row r="139" ht="15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</row>
    <row r="140" ht="15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</row>
    <row r="141" ht="15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</row>
    <row r="142" ht="15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</row>
    <row r="143" ht="15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</row>
    <row r="144" ht="15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</row>
    <row r="145" ht="15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</row>
    <row r="146" ht="15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</row>
    <row r="147" ht="15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</row>
    <row r="148" ht="15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</row>
    <row r="149" ht="15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</row>
    <row r="150" ht="15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</row>
    <row r="151" ht="15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</row>
    <row r="152" ht="15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</row>
    <row r="153" ht="15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</row>
    <row r="154" ht="15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</row>
    <row r="155" ht="15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</row>
    <row r="156" ht="15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</row>
    <row r="157" ht="15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</row>
    <row r="158" ht="15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</row>
    <row r="159" ht="15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</row>
    <row r="160" ht="15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</row>
    <row r="161" ht="15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</row>
    <row r="162" ht="15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</row>
    <row r="163" ht="15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</row>
    <row r="164" ht="15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</row>
    <row r="165" ht="15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</row>
    <row r="166" ht="15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</row>
    <row r="167" ht="15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</row>
    <row r="168" ht="15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</row>
    <row r="169" ht="15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</row>
    <row r="170" ht="15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</row>
    <row r="171" ht="15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</row>
    <row r="172" ht="15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</row>
    <row r="173" ht="15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</row>
    <row r="174" ht="15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</row>
    <row r="175" ht="15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</row>
    <row r="176" ht="15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</row>
    <row r="177" ht="15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</row>
    <row r="178" ht="15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</row>
    <row r="179" ht="15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</row>
    <row r="180" ht="15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</row>
    <row r="181" ht="15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</row>
    <row r="182" ht="15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</row>
    <row r="183" ht="15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</row>
    <row r="184" ht="15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</row>
    <row r="185" ht="15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</row>
    <row r="186" ht="15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</row>
    <row r="187" ht="15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</row>
    <row r="188" ht="15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</row>
    <row r="189" ht="15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</row>
    <row r="190" ht="15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</row>
    <row r="191" ht="15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</row>
    <row r="192" ht="15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</row>
    <row r="193" ht="15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</row>
    <row r="194" ht="15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</row>
    <row r="195" ht="15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</row>
    <row r="196" ht="15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</row>
    <row r="197" ht="15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</row>
    <row r="198" ht="15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</row>
    <row r="199" ht="15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</row>
    <row r="200" ht="15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</row>
    <row r="201" ht="15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</row>
    <row r="202" ht="15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</row>
    <row r="203" ht="15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</row>
    <row r="204" ht="15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</row>
    <row r="205" ht="15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</row>
    <row r="206" ht="15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</row>
    <row r="207" ht="15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</row>
    <row r="208" ht="15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</row>
    <row r="209" ht="15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</row>
    <row r="210" ht="15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</row>
    <row r="211" ht="15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</row>
    <row r="212" ht="15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</row>
    <row r="213" ht="15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</row>
    <row r="214" ht="15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</row>
    <row r="215" ht="15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</row>
    <row r="216" ht="15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</row>
    <row r="217" ht="15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</row>
    <row r="218" ht="15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</row>
    <row r="219" ht="15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</row>
    <row r="220" ht="15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</row>
    <row r="221" ht="15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</row>
    <row r="222" ht="15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</row>
    <row r="223" ht="15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</row>
    <row r="224" ht="15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</row>
    <row r="225" ht="15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</row>
    <row r="226" ht="15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</row>
    <row r="227" ht="15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</row>
    <row r="228" ht="15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</row>
    <row r="229" ht="15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</row>
    <row r="230" ht="15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</row>
    <row r="231" ht="15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</row>
    <row r="232" ht="15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</row>
    <row r="233" ht="15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</row>
    <row r="234" ht="15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</row>
    <row r="235" ht="15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</row>
    <row r="236" ht="15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</row>
    <row r="237" ht="15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</row>
    <row r="238" ht="15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</row>
    <row r="239" ht="15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</row>
    <row r="240" ht="15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</row>
    <row r="241" ht="15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F11:F12"/>
    <mergeCell ref="G11:I11"/>
    <mergeCell ref="A24:B24"/>
    <mergeCell ref="A25:B25"/>
    <mergeCell ref="A26:B26"/>
    <mergeCell ref="J11:L11"/>
    <mergeCell ref="M11:M12"/>
    <mergeCell ref="O13:P13"/>
    <mergeCell ref="Q13:R13"/>
    <mergeCell ref="O1:P1"/>
    <mergeCell ref="Q1:R1"/>
    <mergeCell ref="A11:A12"/>
    <mergeCell ref="B11:B12"/>
    <mergeCell ref="C11:C12"/>
    <mergeCell ref="D11:D12"/>
    <mergeCell ref="E11:E12"/>
    <mergeCell ref="N11:N12"/>
  </mergeCells>
  <printOptions/>
  <pageMargins bottom="0.75" footer="0.0" header="0.0" left="0.3140625" right="0.380598958333333" top="0.544401041666667"/>
  <pageSetup fitToHeight="0" paperSize="9" orientation="landscape"/>
  <headerFooter>
    <oddHeader>&amp;C&amp;P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35.0"/>
    <col customWidth="1" min="3" max="4" width="14.43"/>
    <col customWidth="1" min="5" max="5" width="17.86"/>
    <col customWidth="1" min="6" max="6" width="14.43"/>
    <col customWidth="1" min="13" max="13" width="12.29"/>
    <col customWidth="1" hidden="1" min="15" max="15" width="10.43"/>
    <col customWidth="1" hidden="1" min="16" max="16" width="9.86"/>
    <col customWidth="1" hidden="1" min="17" max="17" width="10.57"/>
    <col customWidth="1" hidden="1" min="18" max="18" width="7.57"/>
    <col customWidth="1" hidden="1" min="19" max="19" width="10.4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7" t="s">
        <v>38</v>
      </c>
      <c r="Q1" s="31" t="s">
        <v>39</v>
      </c>
      <c r="S1" s="32" t="s">
        <v>40</v>
      </c>
      <c r="T1" s="1"/>
      <c r="U1" s="1"/>
      <c r="V1" s="1"/>
      <c r="W1" s="1"/>
      <c r="X1" s="1"/>
      <c r="Y1" s="1"/>
      <c r="Z1" s="1"/>
      <c r="AA1" s="1"/>
      <c r="AB1" s="1"/>
    </row>
    <row r="2" ht="15.75" customHeight="1">
      <c r="A2" s="1"/>
      <c r="B2" s="3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4" t="s">
        <v>41</v>
      </c>
      <c r="P2" s="35">
        <f>SUMIF(G14:G23, "6", H14:H23)</f>
        <v>0</v>
      </c>
      <c r="Q2" s="36" t="s">
        <v>41</v>
      </c>
      <c r="R2" s="37">
        <f>SUMIF(J14:J23, "6", K14:K23)</f>
        <v>0</v>
      </c>
      <c r="S2" s="37">
        <f>SUMIF(J14:J23, "6", K14:K23)</f>
        <v>0</v>
      </c>
      <c r="T2" s="1"/>
      <c r="U2" s="1"/>
      <c r="V2" s="1"/>
      <c r="W2" s="1"/>
      <c r="X2" s="1"/>
      <c r="Y2" s="1"/>
      <c r="Z2" s="1"/>
      <c r="AA2" s="1"/>
      <c r="AB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4" t="s">
        <v>42</v>
      </c>
      <c r="P3" s="35">
        <f>SUMIF(G14:G23, "5", H14:H23)</f>
        <v>0</v>
      </c>
      <c r="Q3" s="36" t="s">
        <v>42</v>
      </c>
      <c r="R3" s="37">
        <f>SUMIF(J14:J23, "5", K14:K23)</f>
        <v>0</v>
      </c>
      <c r="S3" s="37">
        <f>SUMIF(J14:J23, "5", K14:K23)</f>
        <v>0</v>
      </c>
      <c r="T3" s="1"/>
      <c r="U3" s="1"/>
      <c r="V3" s="1"/>
      <c r="W3" s="1"/>
      <c r="X3" s="1"/>
      <c r="Y3" s="1"/>
      <c r="Z3" s="1"/>
      <c r="AA3" s="1"/>
      <c r="AB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4" t="s">
        <v>4</v>
      </c>
      <c r="P4" s="35">
        <f>SUMIF(G14:G23, "4", H14:H23)</f>
        <v>0</v>
      </c>
      <c r="Q4" s="36" t="s">
        <v>4</v>
      </c>
      <c r="R4" s="37">
        <f>SUMIF(J14:J23, "4", K14:K23)</f>
        <v>0</v>
      </c>
      <c r="S4" s="38">
        <f>sum(S2:S3)/60</f>
        <v>0</v>
      </c>
      <c r="T4" s="1"/>
      <c r="U4" s="1"/>
      <c r="V4" s="1"/>
      <c r="W4" s="1"/>
      <c r="X4" s="1"/>
      <c r="Y4" s="1"/>
      <c r="Z4" s="1"/>
      <c r="AA4" s="1"/>
      <c r="AB4" s="1"/>
    </row>
    <row r="5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4" t="s">
        <v>5</v>
      </c>
      <c r="P5" s="35">
        <f>SUMIF(G14:G23, "3", H14:H23)</f>
        <v>255</v>
      </c>
      <c r="Q5" s="36" t="s">
        <v>5</v>
      </c>
      <c r="R5" s="37">
        <f>SUMIF(J14:J23, "3", K14:K23)</f>
        <v>255</v>
      </c>
      <c r="S5" s="32"/>
      <c r="T5" s="1"/>
      <c r="U5" s="1"/>
      <c r="V5" s="1"/>
      <c r="W5" s="1"/>
      <c r="X5" s="1"/>
      <c r="Y5" s="1"/>
      <c r="Z5" s="1"/>
      <c r="AA5" s="1"/>
      <c r="AB5" s="1"/>
    </row>
    <row r="6" ht="19.5" customHeight="1">
      <c r="A6" s="39" t="s">
        <v>43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34" t="s">
        <v>6</v>
      </c>
      <c r="P6" s="35">
        <f>SUMIF(G14:G23, "2", H14:H23)</f>
        <v>90</v>
      </c>
      <c r="Q6" s="36" t="s">
        <v>6</v>
      </c>
      <c r="R6" s="37">
        <f>SUMIF(J14:J23, "2", K14:K23)</f>
        <v>90</v>
      </c>
      <c r="S6" s="32"/>
      <c r="T6" s="1"/>
      <c r="U6" s="40"/>
      <c r="V6" s="40"/>
      <c r="W6" s="40"/>
      <c r="X6" s="40"/>
      <c r="Y6" s="40"/>
      <c r="Z6" s="40"/>
      <c r="AA6" s="40"/>
      <c r="AB6" s="40"/>
    </row>
    <row r="7" ht="18.75" customHeight="1">
      <c r="A7" s="39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17" t="s">
        <v>7</v>
      </c>
      <c r="P7" s="35">
        <f>SUMIF(G14:G23, "1", H14:H23)</f>
        <v>0</v>
      </c>
      <c r="Q7" s="41" t="s">
        <v>7</v>
      </c>
      <c r="R7" s="37">
        <f>SUMIF(J14:J23, "1", K14:K23)</f>
        <v>0</v>
      </c>
      <c r="S7" s="32"/>
      <c r="T7" s="1"/>
      <c r="U7" s="40"/>
      <c r="V7" s="40"/>
      <c r="W7" s="40"/>
      <c r="X7" s="40"/>
      <c r="Y7" s="40"/>
      <c r="Z7" s="40"/>
      <c r="AA7" s="40"/>
      <c r="AB7" s="40"/>
    </row>
    <row r="8" ht="18.75" customHeight="1">
      <c r="A8" s="40" t="s">
        <v>45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1" t="s">
        <v>9</v>
      </c>
      <c r="P8" s="35">
        <f>SUMIF(G14:G23, "7", H14:H23)</f>
        <v>30</v>
      </c>
      <c r="Q8" s="32" t="s">
        <v>9</v>
      </c>
      <c r="R8" s="37">
        <f>SUMIF(J14:J23, "7", K14:K23)</f>
        <v>30</v>
      </c>
      <c r="S8" s="32"/>
      <c r="T8" s="1"/>
      <c r="U8" s="40"/>
      <c r="V8" s="40"/>
      <c r="W8" s="40"/>
      <c r="X8" s="40"/>
      <c r="Y8" s="40"/>
      <c r="Z8" s="40"/>
      <c r="AA8" s="40"/>
      <c r="AB8" s="40"/>
    </row>
    <row r="9" ht="18.75" customHeight="1">
      <c r="A9" s="39" t="s">
        <v>46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1"/>
      <c r="P9" s="42">
        <f>SUM(P2:P8)/60</f>
        <v>6.25</v>
      </c>
      <c r="Q9" s="32"/>
      <c r="R9" s="43">
        <f>sum(R2:R8)/60</f>
        <v>6.25</v>
      </c>
      <c r="S9" s="32"/>
      <c r="T9" s="1"/>
      <c r="U9" s="40"/>
      <c r="V9" s="40"/>
      <c r="W9" s="40"/>
      <c r="X9" s="40"/>
      <c r="Y9" s="40"/>
      <c r="Z9" s="40"/>
      <c r="AA9" s="40"/>
      <c r="AB9" s="40"/>
    </row>
    <row r="10" ht="15.75" customHeight="1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"/>
      <c r="P10" s="1"/>
      <c r="Q10" s="32"/>
      <c r="R10" s="32"/>
      <c r="S10" s="32"/>
      <c r="T10" s="1"/>
      <c r="U10" s="40"/>
      <c r="V10" s="40"/>
      <c r="W10" s="40"/>
      <c r="X10" s="40"/>
      <c r="Y10" s="40"/>
      <c r="Z10" s="40"/>
      <c r="AA10" s="40"/>
      <c r="AB10" s="40"/>
    </row>
    <row r="11" ht="66.0" customHeight="1">
      <c r="A11" s="44" t="s">
        <v>2</v>
      </c>
      <c r="B11" s="44" t="s">
        <v>47</v>
      </c>
      <c r="C11" s="44" t="s">
        <v>48</v>
      </c>
      <c r="D11" s="44" t="s">
        <v>49</v>
      </c>
      <c r="E11" s="44" t="s">
        <v>50</v>
      </c>
      <c r="F11" s="44" t="s">
        <v>51</v>
      </c>
      <c r="G11" s="45" t="s">
        <v>52</v>
      </c>
      <c r="H11" s="46"/>
      <c r="I11" s="19"/>
      <c r="J11" s="45" t="s">
        <v>53</v>
      </c>
      <c r="K11" s="46"/>
      <c r="L11" s="19"/>
      <c r="M11" s="44" t="s">
        <v>11</v>
      </c>
      <c r="N11" s="44" t="s">
        <v>13</v>
      </c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</row>
    <row r="12" ht="118.5" customHeight="1">
      <c r="A12" s="8"/>
      <c r="B12" s="8"/>
      <c r="C12" s="8"/>
      <c r="D12" s="8"/>
      <c r="E12" s="8"/>
      <c r="F12" s="8"/>
      <c r="G12" s="48" t="s">
        <v>54</v>
      </c>
      <c r="H12" s="49" t="s">
        <v>55</v>
      </c>
      <c r="I12" s="49" t="s">
        <v>79</v>
      </c>
      <c r="J12" s="48" t="s">
        <v>54</v>
      </c>
      <c r="K12" s="49" t="s">
        <v>55</v>
      </c>
      <c r="L12" s="49" t="s">
        <v>80</v>
      </c>
      <c r="M12" s="8"/>
      <c r="N12" s="8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ht="15.75" customHeight="1">
      <c r="A13" s="50" t="s">
        <v>14</v>
      </c>
      <c r="B13" s="50" t="s">
        <v>15</v>
      </c>
      <c r="C13" s="50" t="s">
        <v>16</v>
      </c>
      <c r="D13" s="50" t="s">
        <v>17</v>
      </c>
      <c r="E13" s="50" t="s">
        <v>18</v>
      </c>
      <c r="F13" s="50" t="s">
        <v>19</v>
      </c>
      <c r="G13" s="50" t="s">
        <v>20</v>
      </c>
      <c r="H13" s="50" t="s">
        <v>21</v>
      </c>
      <c r="I13" s="50" t="s">
        <v>22</v>
      </c>
      <c r="J13" s="50" t="s">
        <v>23</v>
      </c>
      <c r="K13" s="50" t="s">
        <v>24</v>
      </c>
      <c r="L13" s="50" t="s">
        <v>25</v>
      </c>
      <c r="M13" s="50" t="s">
        <v>58</v>
      </c>
      <c r="N13" s="50" t="s">
        <v>59</v>
      </c>
      <c r="O13" s="47"/>
      <c r="Q13" s="47"/>
      <c r="S13" s="47"/>
      <c r="T13" s="47"/>
      <c r="U13" s="47"/>
      <c r="V13" s="47"/>
      <c r="W13" s="47"/>
      <c r="X13" s="47"/>
      <c r="Y13" s="47"/>
      <c r="Z13" s="47"/>
      <c r="AA13" s="47"/>
      <c r="AB13" s="47"/>
    </row>
    <row r="14">
      <c r="A14" s="51">
        <v>1.0</v>
      </c>
      <c r="B14" s="52" t="s">
        <v>60</v>
      </c>
      <c r="C14" s="53">
        <v>0.3125</v>
      </c>
      <c r="D14" s="54">
        <v>0.3333333333333333</v>
      </c>
      <c r="E14" s="55">
        <v>45539.0</v>
      </c>
      <c r="F14" s="49" t="s">
        <v>61</v>
      </c>
      <c r="G14" s="49">
        <v>3.0</v>
      </c>
      <c r="H14" s="56">
        <f t="shared" ref="H14:H23" si="1">HOUR(D14)*60+MINUTE(D14)-HOUR(C14)*60-MINUTE(C14)</f>
        <v>30</v>
      </c>
      <c r="I14" s="15">
        <v>100.0</v>
      </c>
      <c r="J14" s="49">
        <v>3.0</v>
      </c>
      <c r="K14" s="56">
        <f t="shared" ref="K14:K16" si="2">H14</f>
        <v>30</v>
      </c>
      <c r="L14" s="49">
        <v>90.0</v>
      </c>
      <c r="M14" s="56">
        <f t="shared" ref="M14:M23" si="3">IF(OR(J14=7,J14=1),1*L14*K14/100,IF(OR(J14=6,J14=3),1.2*L14*K14/100,IF(OR(J14=5,J14=4),1.3*L14*K14/100,IF(J14=2,1.1*L14*K14/100))))</f>
        <v>32.4</v>
      </c>
      <c r="N14" s="15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</row>
    <row r="15">
      <c r="A15" s="51">
        <v>2.0</v>
      </c>
      <c r="B15" s="57" t="s">
        <v>62</v>
      </c>
      <c r="C15" s="53">
        <v>0.3333333333333333</v>
      </c>
      <c r="D15" s="53">
        <v>0.375</v>
      </c>
      <c r="E15" s="55">
        <v>45477.0</v>
      </c>
      <c r="F15" s="49" t="s">
        <v>63</v>
      </c>
      <c r="G15" s="49">
        <v>2.0</v>
      </c>
      <c r="H15" s="56">
        <f t="shared" si="1"/>
        <v>60</v>
      </c>
      <c r="I15" s="15">
        <v>90.0</v>
      </c>
      <c r="J15" s="49">
        <v>2.0</v>
      </c>
      <c r="K15" s="56">
        <f t="shared" si="2"/>
        <v>60</v>
      </c>
      <c r="L15" s="49">
        <v>94.0</v>
      </c>
      <c r="M15" s="56">
        <f t="shared" si="3"/>
        <v>62.04</v>
      </c>
      <c r="N15" s="58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</row>
    <row r="16">
      <c r="A16" s="51">
        <v>3.0</v>
      </c>
      <c r="B16" s="57" t="s">
        <v>64</v>
      </c>
      <c r="C16" s="53">
        <v>0.375</v>
      </c>
      <c r="D16" s="53">
        <v>0.3958333333333333</v>
      </c>
      <c r="E16" s="59"/>
      <c r="F16" s="49" t="s">
        <v>65</v>
      </c>
      <c r="G16" s="49">
        <v>2.0</v>
      </c>
      <c r="H16" s="56">
        <f t="shared" si="1"/>
        <v>30</v>
      </c>
      <c r="I16" s="15">
        <v>90.0</v>
      </c>
      <c r="J16" s="49">
        <v>2.0</v>
      </c>
      <c r="K16" s="56">
        <f t="shared" si="2"/>
        <v>30</v>
      </c>
      <c r="L16" s="49">
        <v>93.0</v>
      </c>
      <c r="M16" s="56">
        <f t="shared" si="3"/>
        <v>30.69</v>
      </c>
      <c r="N16" s="58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</row>
    <row r="17">
      <c r="A17" s="51">
        <v>4.0</v>
      </c>
      <c r="B17" s="57" t="s">
        <v>66</v>
      </c>
      <c r="C17" s="53">
        <v>0.3958333333333333</v>
      </c>
      <c r="D17" s="54">
        <v>0.4166666666666667</v>
      </c>
      <c r="E17" s="59"/>
      <c r="F17" s="49"/>
      <c r="G17" s="49">
        <v>7.0</v>
      </c>
      <c r="H17" s="56">
        <f t="shared" si="1"/>
        <v>30</v>
      </c>
      <c r="I17" s="15">
        <v>100.0</v>
      </c>
      <c r="J17" s="49">
        <f>G17</f>
        <v>7</v>
      </c>
      <c r="K17" s="15">
        <v>30.0</v>
      </c>
      <c r="L17" s="49">
        <v>90.0</v>
      </c>
      <c r="M17" s="56">
        <f t="shared" si="3"/>
        <v>27</v>
      </c>
      <c r="N17" s="58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</row>
    <row r="18">
      <c r="A18" s="51">
        <v>5.0</v>
      </c>
      <c r="B18" s="52" t="s">
        <v>60</v>
      </c>
      <c r="C18" s="53">
        <v>0.5520833333333334</v>
      </c>
      <c r="D18" s="53">
        <v>0.7083333333333334</v>
      </c>
      <c r="E18" s="59"/>
      <c r="F18" s="49" t="s">
        <v>61</v>
      </c>
      <c r="G18" s="49">
        <v>3.0</v>
      </c>
      <c r="H18" s="56">
        <f t="shared" si="1"/>
        <v>225</v>
      </c>
      <c r="I18" s="15">
        <v>90.0</v>
      </c>
      <c r="J18" s="49">
        <v>3.0</v>
      </c>
      <c r="K18" s="15">
        <v>225.0</v>
      </c>
      <c r="L18" s="49">
        <v>90.0</v>
      </c>
      <c r="M18" s="56">
        <f t="shared" si="3"/>
        <v>243</v>
      </c>
      <c r="N18" s="58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</row>
    <row r="19">
      <c r="A19" s="51">
        <v>6.0</v>
      </c>
      <c r="B19" s="52"/>
      <c r="C19" s="53"/>
      <c r="D19" s="53"/>
      <c r="E19" s="59"/>
      <c r="F19" s="49"/>
      <c r="G19" s="49">
        <v>1.0</v>
      </c>
      <c r="H19" s="56">
        <f t="shared" si="1"/>
        <v>0</v>
      </c>
      <c r="I19" s="15">
        <v>90.0</v>
      </c>
      <c r="J19" s="49">
        <f t="shared" ref="J19:K19" si="4">G19</f>
        <v>1</v>
      </c>
      <c r="K19" s="56">
        <f t="shared" si="4"/>
        <v>0</v>
      </c>
      <c r="L19" s="49">
        <v>90.0</v>
      </c>
      <c r="M19" s="56">
        <f t="shared" si="3"/>
        <v>0</v>
      </c>
      <c r="N19" s="58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</row>
    <row r="20">
      <c r="A20" s="51">
        <v>7.0</v>
      </c>
      <c r="B20" s="52"/>
      <c r="C20" s="53"/>
      <c r="D20" s="53"/>
      <c r="E20" s="59"/>
      <c r="F20" s="49"/>
      <c r="G20" s="49">
        <v>7.0</v>
      </c>
      <c r="H20" s="56">
        <f t="shared" si="1"/>
        <v>0</v>
      </c>
      <c r="I20" s="15">
        <v>90.0</v>
      </c>
      <c r="J20" s="49">
        <f t="shared" ref="J20:K20" si="5">G20</f>
        <v>7</v>
      </c>
      <c r="K20" s="56">
        <f t="shared" si="5"/>
        <v>0</v>
      </c>
      <c r="L20" s="49">
        <v>90.0</v>
      </c>
      <c r="M20" s="56">
        <f t="shared" si="3"/>
        <v>0</v>
      </c>
      <c r="N20" s="58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</row>
    <row r="21" ht="15.75" customHeight="1">
      <c r="A21" s="51">
        <v>8.0</v>
      </c>
      <c r="B21" s="52"/>
      <c r="C21" s="53"/>
      <c r="D21" s="53"/>
      <c r="E21" s="59"/>
      <c r="F21" s="49"/>
      <c r="G21" s="49">
        <v>3.0</v>
      </c>
      <c r="H21" s="56">
        <f t="shared" si="1"/>
        <v>0</v>
      </c>
      <c r="I21" s="15">
        <v>90.0</v>
      </c>
      <c r="J21" s="49">
        <f t="shared" ref="J21:K21" si="6">G21</f>
        <v>3</v>
      </c>
      <c r="K21" s="56">
        <f t="shared" si="6"/>
        <v>0</v>
      </c>
      <c r="L21" s="49">
        <v>90.0</v>
      </c>
      <c r="M21" s="56">
        <f t="shared" si="3"/>
        <v>0</v>
      </c>
      <c r="N21" s="58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</row>
    <row r="22" ht="15.75" customHeight="1">
      <c r="A22" s="51">
        <v>9.0</v>
      </c>
      <c r="B22" s="52"/>
      <c r="C22" s="53"/>
      <c r="D22" s="53"/>
      <c r="E22" s="60"/>
      <c r="F22" s="60"/>
      <c r="G22" s="49">
        <v>2.0</v>
      </c>
      <c r="H22" s="56">
        <f t="shared" si="1"/>
        <v>0</v>
      </c>
      <c r="I22" s="15">
        <v>95.0</v>
      </c>
      <c r="J22" s="49">
        <f t="shared" ref="J22:K22" si="7">G22</f>
        <v>2</v>
      </c>
      <c r="K22" s="56">
        <f t="shared" si="7"/>
        <v>0</v>
      </c>
      <c r="L22" s="49">
        <v>90.0</v>
      </c>
      <c r="M22" s="56">
        <f t="shared" si="3"/>
        <v>0</v>
      </c>
      <c r="N22" s="58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</row>
    <row r="23" ht="15.75" customHeight="1">
      <c r="A23" s="51">
        <v>10.0</v>
      </c>
      <c r="B23" s="52"/>
      <c r="C23" s="53"/>
      <c r="D23" s="53"/>
      <c r="E23" s="60"/>
      <c r="F23" s="60"/>
      <c r="G23" s="49">
        <v>1.0</v>
      </c>
      <c r="H23" s="56">
        <f t="shared" si="1"/>
        <v>0</v>
      </c>
      <c r="I23" s="15">
        <v>95.0</v>
      </c>
      <c r="J23" s="49">
        <f t="shared" ref="J23:K23" si="8">G23</f>
        <v>1</v>
      </c>
      <c r="K23" s="56">
        <f t="shared" si="8"/>
        <v>0</v>
      </c>
      <c r="L23" s="49">
        <v>90.0</v>
      </c>
      <c r="M23" s="56">
        <f t="shared" si="3"/>
        <v>0</v>
      </c>
      <c r="N23" s="58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</row>
    <row r="24" ht="15.75" customHeight="1">
      <c r="A24" s="45" t="s">
        <v>34</v>
      </c>
      <c r="B24" s="19"/>
      <c r="C24" s="61"/>
      <c r="D24" s="61"/>
      <c r="E24" s="62"/>
      <c r="F24" s="62"/>
      <c r="G24" s="62"/>
      <c r="H24" s="63">
        <f>SUM(H14:H23)/60</f>
        <v>6.25</v>
      </c>
      <c r="I24" s="63"/>
      <c r="J24" s="63"/>
      <c r="K24" s="63">
        <f>SUM(K14:K23)/60</f>
        <v>6.25</v>
      </c>
      <c r="L24" s="64"/>
      <c r="M24" s="63">
        <f>round(SUM(M14:M23)/60,1)</f>
        <v>6.6</v>
      </c>
      <c r="N24" s="62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</row>
    <row r="25" ht="18.0" customHeight="1">
      <c r="A25" s="45" t="s">
        <v>67</v>
      </c>
      <c r="B25" s="19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>
        <f>round(M24*100/8,0)</f>
        <v>83</v>
      </c>
      <c r="N25" s="66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</row>
    <row r="26" ht="71.25" customHeight="1">
      <c r="A26" s="45" t="s">
        <v>68</v>
      </c>
      <c r="B26" s="19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49" t="str">
        <f>if(M25&gt;90,"Hoàn thành Xuất sắc nhiệm vụ",if(AND(M25&gt;=80,M25&lt;=90),"Hoàn hành tốt nhiệm vụ",if(AND(M25&gt;=50,M25&lt;80),"Hoàn thành nhiệm vụ",if(50&gt;M25,"Không hoàn thành nhiệm vụ"))))</f>
        <v>Hoàn hành tốt nhiệm vụ</v>
      </c>
      <c r="N26" s="66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</row>
    <row r="27" ht="15.0" customHeight="1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</row>
    <row r="28" ht="15.0" customHeight="1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</row>
    <row r="29" ht="15.0" customHeight="1">
      <c r="A29" s="68"/>
      <c r="B29" s="68"/>
      <c r="C29" s="68"/>
      <c r="D29" s="68"/>
      <c r="E29" s="68"/>
      <c r="F29" s="68"/>
      <c r="G29" s="68"/>
      <c r="H29" s="68"/>
      <c r="I29" s="68"/>
      <c r="J29" s="69"/>
      <c r="K29" s="69"/>
      <c r="L29" s="68"/>
      <c r="M29" s="68"/>
      <c r="N29" s="68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</row>
    <row r="30" ht="15.0" customHeight="1">
      <c r="A30" s="68"/>
      <c r="B30" s="68"/>
      <c r="C30" s="68"/>
      <c r="D30" s="68"/>
      <c r="E30" s="68"/>
      <c r="F30" s="68"/>
      <c r="G30" s="1"/>
      <c r="H30" s="26"/>
      <c r="I30" s="26"/>
      <c r="J30" s="26"/>
      <c r="K30" s="68"/>
      <c r="L30" s="68"/>
      <c r="M30" s="69"/>
      <c r="N30" s="68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</row>
    <row r="31" ht="15.0" customHeight="1">
      <c r="A31" s="68"/>
      <c r="B31" s="68"/>
      <c r="C31" s="68"/>
      <c r="D31" s="68"/>
      <c r="E31" s="68"/>
      <c r="F31" s="68"/>
      <c r="G31" s="68"/>
      <c r="H31" s="26"/>
      <c r="I31" s="26"/>
      <c r="J31" s="26"/>
      <c r="K31" s="68"/>
      <c r="L31" s="68"/>
      <c r="M31" s="70"/>
      <c r="N31" s="68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</row>
    <row r="32" ht="15.0" customHeight="1">
      <c r="A32" s="68"/>
      <c r="B32" s="68"/>
      <c r="C32" s="68"/>
      <c r="D32" s="68"/>
      <c r="E32" s="68"/>
      <c r="F32" s="68"/>
      <c r="G32" s="68"/>
      <c r="H32" s="26"/>
      <c r="I32" s="26"/>
      <c r="J32" s="26"/>
      <c r="K32" s="68"/>
      <c r="L32" s="68"/>
      <c r="M32" s="69"/>
      <c r="N32" s="68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</row>
    <row r="33" ht="15.0" customHeight="1">
      <c r="A33" s="68"/>
      <c r="B33" s="68"/>
      <c r="C33" s="68"/>
      <c r="D33" s="68"/>
      <c r="E33" s="68"/>
      <c r="F33" s="68"/>
      <c r="G33" s="68"/>
      <c r="H33" s="26"/>
      <c r="I33" s="26"/>
      <c r="J33" s="26"/>
      <c r="K33" s="68"/>
      <c r="L33" s="68"/>
      <c r="M33" s="70"/>
      <c r="N33" s="68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</row>
    <row r="34" ht="15.0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</row>
    <row r="35" ht="15.0" customHeight="1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ht="15.0" customHeight="1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</row>
    <row r="37" ht="15.0" customHeigh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</row>
    <row r="38" ht="15.75" customHeight="1">
      <c r="A38" s="26"/>
      <c r="B38" s="71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ht="15.75" customHeight="1">
      <c r="A39" s="26"/>
      <c r="B39" s="72" t="s">
        <v>69</v>
      </c>
      <c r="C39" s="26" t="s">
        <v>70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ht="15.75" customHeight="1">
      <c r="A40" s="26"/>
      <c r="B40" s="26"/>
      <c r="C40" s="26" t="s">
        <v>71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ht="15.75" customHeight="1">
      <c r="A41" s="26"/>
      <c r="B41" s="26"/>
      <c r="C41" s="26" t="s">
        <v>72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ht="15.75" customHeight="1">
      <c r="A42" s="30"/>
      <c r="B42" s="73"/>
      <c r="C42" s="74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ht="15.7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</row>
    <row r="44" ht="15.7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</row>
    <row r="45" ht="15.7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</row>
    <row r="46" ht="15.7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</row>
    <row r="47" ht="15.7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</row>
    <row r="48" ht="15.7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</row>
    <row r="49" ht="15.7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</row>
    <row r="50" ht="15.7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</row>
    <row r="51" ht="15.7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</row>
    <row r="52" ht="15.7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</row>
    <row r="53" ht="15.7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</row>
    <row r="54" ht="15.7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</row>
    <row r="55" ht="15.7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</row>
    <row r="56" ht="15.7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</row>
    <row r="57" ht="15.7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</row>
    <row r="58" ht="15.7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</row>
    <row r="59" ht="15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</row>
    <row r="60" ht="15.7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</row>
    <row r="61" ht="15.7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</row>
    <row r="62" ht="15.7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</row>
    <row r="63" ht="15.7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</row>
    <row r="64" ht="15.7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</row>
    <row r="65" ht="15.7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</row>
    <row r="66" ht="15.7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</row>
    <row r="67" ht="15.7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</row>
    <row r="68" ht="15.7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</row>
    <row r="69" ht="15.7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</row>
    <row r="70" ht="15.7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</row>
    <row r="71" ht="15.7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</row>
    <row r="72" ht="15.7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</row>
    <row r="73" ht="15.7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</row>
    <row r="74" ht="15.7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</row>
    <row r="75" ht="15.7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</row>
    <row r="76" ht="15.7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</row>
    <row r="77" ht="15.7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</row>
    <row r="78" ht="15.7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</row>
    <row r="79" ht="15.7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</row>
    <row r="80" ht="15.7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</row>
    <row r="81" ht="15.7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</row>
    <row r="82" ht="15.7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</row>
    <row r="83" ht="15.7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</row>
    <row r="84" ht="15.7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</row>
    <row r="85" ht="15.7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</row>
    <row r="86" ht="15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</row>
    <row r="87" ht="15.7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</row>
    <row r="88" ht="15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</row>
    <row r="89" ht="15.7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</row>
    <row r="90" ht="15.7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</row>
    <row r="91" ht="15.7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</row>
    <row r="92" ht="15.7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</row>
    <row r="93" ht="15.7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</row>
    <row r="94" ht="15.7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</row>
    <row r="95" ht="15.7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</row>
    <row r="96" ht="15.7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</row>
    <row r="97" ht="15.7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</row>
    <row r="98" ht="15.7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</row>
    <row r="99" ht="15.7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</row>
    <row r="100" ht="15.7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</row>
    <row r="101" ht="15.7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</row>
    <row r="102" ht="15.7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</row>
    <row r="103" ht="15.7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</row>
    <row r="104" ht="15.7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</row>
    <row r="105" ht="15.7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</row>
    <row r="106" ht="15.7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</row>
    <row r="107" ht="15.7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</row>
    <row r="108" ht="15.7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</row>
    <row r="109" ht="15.7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</row>
    <row r="110" ht="15.7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</row>
    <row r="111" ht="15.7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</row>
    <row r="112" ht="15.7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</row>
    <row r="113" ht="15.7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</row>
    <row r="114" ht="15.7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</row>
    <row r="115" ht="15.7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</row>
    <row r="116" ht="15.7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</row>
    <row r="117" ht="15.7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</row>
    <row r="118" ht="15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</row>
    <row r="119" ht="15.7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</row>
    <row r="120" ht="15.7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</row>
    <row r="121" ht="15.7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</row>
    <row r="122" ht="15.7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</row>
    <row r="123" ht="15.7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</row>
    <row r="124" ht="15.7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</row>
    <row r="125" ht="15.7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</row>
    <row r="126" ht="15.7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</row>
    <row r="127" ht="15.7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</row>
    <row r="128" ht="15.7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</row>
    <row r="129" ht="15.7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</row>
    <row r="130" ht="15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</row>
    <row r="131" ht="15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</row>
    <row r="132" ht="15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</row>
    <row r="133" ht="15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</row>
    <row r="134" ht="15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</row>
    <row r="135" ht="15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</row>
    <row r="136" ht="15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</row>
    <row r="137" ht="15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</row>
    <row r="138" ht="15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</row>
    <row r="139" ht="15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</row>
    <row r="140" ht="15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</row>
    <row r="141" ht="15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</row>
    <row r="142" ht="15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</row>
    <row r="143" ht="15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</row>
    <row r="144" ht="15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</row>
    <row r="145" ht="15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</row>
    <row r="146" ht="15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</row>
    <row r="147" ht="15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</row>
    <row r="148" ht="15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</row>
    <row r="149" ht="15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</row>
    <row r="150" ht="15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</row>
    <row r="151" ht="15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</row>
    <row r="152" ht="15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</row>
    <row r="153" ht="15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</row>
    <row r="154" ht="15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</row>
    <row r="155" ht="15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</row>
    <row r="156" ht="15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</row>
    <row r="157" ht="15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</row>
    <row r="158" ht="15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</row>
    <row r="159" ht="15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</row>
    <row r="160" ht="15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</row>
    <row r="161" ht="15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</row>
    <row r="162" ht="15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</row>
    <row r="163" ht="15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</row>
    <row r="164" ht="15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</row>
    <row r="165" ht="15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</row>
    <row r="166" ht="15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</row>
    <row r="167" ht="15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</row>
    <row r="168" ht="15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</row>
    <row r="169" ht="15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</row>
    <row r="170" ht="15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</row>
    <row r="171" ht="15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</row>
    <row r="172" ht="15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</row>
    <row r="173" ht="15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</row>
    <row r="174" ht="15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</row>
    <row r="175" ht="15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</row>
    <row r="176" ht="15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</row>
    <row r="177" ht="15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</row>
    <row r="178" ht="15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</row>
    <row r="179" ht="15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</row>
    <row r="180" ht="15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</row>
    <row r="181" ht="15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</row>
    <row r="182" ht="15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</row>
    <row r="183" ht="15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</row>
    <row r="184" ht="15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</row>
    <row r="185" ht="15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</row>
    <row r="186" ht="15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</row>
    <row r="187" ht="15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</row>
    <row r="188" ht="15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</row>
    <row r="189" ht="15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</row>
    <row r="190" ht="15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</row>
    <row r="191" ht="15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</row>
    <row r="192" ht="15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</row>
    <row r="193" ht="15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</row>
    <row r="194" ht="15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</row>
    <row r="195" ht="15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</row>
    <row r="196" ht="15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</row>
    <row r="197" ht="15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</row>
    <row r="198" ht="15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</row>
    <row r="199" ht="15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</row>
    <row r="200" ht="15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</row>
    <row r="201" ht="15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</row>
    <row r="202" ht="15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</row>
    <row r="203" ht="15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</row>
    <row r="204" ht="15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</row>
    <row r="205" ht="15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</row>
    <row r="206" ht="15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</row>
    <row r="207" ht="15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</row>
    <row r="208" ht="15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</row>
    <row r="209" ht="15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</row>
    <row r="210" ht="15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</row>
    <row r="211" ht="15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</row>
    <row r="212" ht="15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</row>
    <row r="213" ht="15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</row>
    <row r="214" ht="15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</row>
    <row r="215" ht="15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</row>
    <row r="216" ht="15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</row>
    <row r="217" ht="15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</row>
    <row r="218" ht="15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</row>
    <row r="219" ht="15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</row>
    <row r="220" ht="15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</row>
    <row r="221" ht="15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</row>
    <row r="222" ht="15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</row>
    <row r="223" ht="15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</row>
    <row r="224" ht="15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</row>
    <row r="225" ht="15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</row>
    <row r="226" ht="15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</row>
    <row r="227" ht="15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</row>
    <row r="228" ht="15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</row>
    <row r="229" ht="15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</row>
    <row r="230" ht="15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</row>
    <row r="231" ht="15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</row>
    <row r="232" ht="15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</row>
    <row r="233" ht="15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</row>
    <row r="234" ht="15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</row>
    <row r="235" ht="15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</row>
    <row r="236" ht="15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</row>
    <row r="237" ht="15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</row>
    <row r="238" ht="15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</row>
    <row r="239" ht="15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</row>
    <row r="240" ht="15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</row>
    <row r="241" ht="15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F11:F12"/>
    <mergeCell ref="G11:I11"/>
    <mergeCell ref="A24:B24"/>
    <mergeCell ref="A25:B25"/>
    <mergeCell ref="A26:B26"/>
    <mergeCell ref="J11:L11"/>
    <mergeCell ref="M11:M12"/>
    <mergeCell ref="O13:P13"/>
    <mergeCell ref="Q13:R13"/>
    <mergeCell ref="O1:P1"/>
    <mergeCell ref="Q1:R1"/>
    <mergeCell ref="A11:A12"/>
    <mergeCell ref="B11:B12"/>
    <mergeCell ref="C11:C12"/>
    <mergeCell ref="D11:D12"/>
    <mergeCell ref="E11:E12"/>
    <mergeCell ref="N11:N12"/>
  </mergeCells>
  <printOptions/>
  <pageMargins bottom="0.75" footer="0.0" header="0.0" left="0.3140625" right="0.380598958333333" top="0.544401041666667"/>
  <pageSetup fitToHeight="0" paperSize="9" orientation="landscape"/>
  <headerFooter>
    <oddHeader>&amp;C&amp;P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35.0"/>
    <col customWidth="1" min="3" max="4" width="14.43"/>
    <col customWidth="1" min="5" max="5" width="17.86"/>
    <col customWidth="1" min="6" max="6" width="14.43"/>
    <col customWidth="1" min="13" max="13" width="12.29"/>
    <col customWidth="1" hidden="1" min="15" max="15" width="10.43"/>
    <col customWidth="1" hidden="1" min="16" max="16" width="9.86"/>
    <col customWidth="1" hidden="1" min="17" max="17" width="10.57"/>
    <col customWidth="1" hidden="1" min="18" max="18" width="7.57"/>
    <col customWidth="1" hidden="1" min="19" max="19" width="10.4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7" t="s">
        <v>38</v>
      </c>
      <c r="Q1" s="31" t="s">
        <v>39</v>
      </c>
      <c r="S1" s="32" t="s">
        <v>40</v>
      </c>
      <c r="T1" s="1"/>
      <c r="U1" s="1"/>
      <c r="V1" s="1"/>
      <c r="W1" s="1"/>
      <c r="X1" s="1"/>
      <c r="Y1" s="1"/>
      <c r="Z1" s="1"/>
      <c r="AA1" s="1"/>
      <c r="AB1" s="1"/>
    </row>
    <row r="2" ht="15.75" customHeight="1">
      <c r="A2" s="1"/>
      <c r="B2" s="3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4" t="s">
        <v>41</v>
      </c>
      <c r="P2" s="35">
        <f>SUMIF(G14:G23, "6", H14:H23)</f>
        <v>0</v>
      </c>
      <c r="Q2" s="36" t="s">
        <v>41</v>
      </c>
      <c r="R2" s="37">
        <f>SUMIF(J14:J23, "6", K14:K23)</f>
        <v>0</v>
      </c>
      <c r="S2" s="37">
        <f>SUMIF(J14:J23, "6", K14:K23)</f>
        <v>0</v>
      </c>
      <c r="T2" s="1"/>
      <c r="U2" s="1"/>
      <c r="V2" s="1"/>
      <c r="W2" s="1"/>
      <c r="X2" s="1"/>
      <c r="Y2" s="1"/>
      <c r="Z2" s="1"/>
      <c r="AA2" s="1"/>
      <c r="AB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4" t="s">
        <v>42</v>
      </c>
      <c r="P3" s="35">
        <f>SUMIF(G14:G23, "5", H14:H23)</f>
        <v>0</v>
      </c>
      <c r="Q3" s="36" t="s">
        <v>42</v>
      </c>
      <c r="R3" s="37">
        <f>SUMIF(J14:J23, "5", K14:K23)</f>
        <v>0</v>
      </c>
      <c r="S3" s="37">
        <f>SUMIF(J14:J23, "5", K14:K23)</f>
        <v>0</v>
      </c>
      <c r="T3" s="1"/>
      <c r="U3" s="1"/>
      <c r="V3" s="1"/>
      <c r="W3" s="1"/>
      <c r="X3" s="1"/>
      <c r="Y3" s="1"/>
      <c r="Z3" s="1"/>
      <c r="AA3" s="1"/>
      <c r="AB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4" t="s">
        <v>4</v>
      </c>
      <c r="P4" s="35">
        <f>SUMIF(G14:G23, "4", H14:H23)</f>
        <v>0</v>
      </c>
      <c r="Q4" s="36" t="s">
        <v>4</v>
      </c>
      <c r="R4" s="37">
        <f>SUMIF(J14:J23, "4", K14:K23)</f>
        <v>0</v>
      </c>
      <c r="S4" s="38">
        <f>sum(S2:S3)/60</f>
        <v>0</v>
      </c>
      <c r="T4" s="1"/>
      <c r="U4" s="1"/>
      <c r="V4" s="1"/>
      <c r="W4" s="1"/>
      <c r="X4" s="1"/>
      <c r="Y4" s="1"/>
      <c r="Z4" s="1"/>
      <c r="AA4" s="1"/>
      <c r="AB4" s="1"/>
    </row>
    <row r="5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4" t="s">
        <v>5</v>
      </c>
      <c r="P5" s="35">
        <f>SUMIF(G14:G23, "3", H14:H23)</f>
        <v>255</v>
      </c>
      <c r="Q5" s="36" t="s">
        <v>5</v>
      </c>
      <c r="R5" s="37">
        <f>SUMIF(J14:J23, "3", K14:K23)</f>
        <v>255</v>
      </c>
      <c r="S5" s="32"/>
      <c r="T5" s="1"/>
      <c r="U5" s="1"/>
      <c r="V5" s="1"/>
      <c r="W5" s="1"/>
      <c r="X5" s="1"/>
      <c r="Y5" s="1"/>
      <c r="Z5" s="1"/>
      <c r="AA5" s="1"/>
      <c r="AB5" s="1"/>
    </row>
    <row r="6" ht="19.5" customHeight="1">
      <c r="A6" s="39" t="s">
        <v>43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34" t="s">
        <v>6</v>
      </c>
      <c r="P6" s="35">
        <f>SUMIF(G14:G23, "2", H14:H23)</f>
        <v>90</v>
      </c>
      <c r="Q6" s="36" t="s">
        <v>6</v>
      </c>
      <c r="R6" s="37">
        <f>SUMIF(J14:J23, "2", K14:K23)</f>
        <v>90</v>
      </c>
      <c r="S6" s="32"/>
      <c r="T6" s="1"/>
      <c r="U6" s="40"/>
      <c r="V6" s="40"/>
      <c r="W6" s="40"/>
      <c r="X6" s="40"/>
      <c r="Y6" s="40"/>
      <c r="Z6" s="40"/>
      <c r="AA6" s="40"/>
      <c r="AB6" s="40"/>
    </row>
    <row r="7" ht="18.75" customHeight="1">
      <c r="A7" s="39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17" t="s">
        <v>7</v>
      </c>
      <c r="P7" s="35">
        <f>SUMIF(G14:G23, "1", H14:H23)</f>
        <v>0</v>
      </c>
      <c r="Q7" s="41" t="s">
        <v>7</v>
      </c>
      <c r="R7" s="37">
        <f>SUMIF(J14:J23, "1", K14:K23)</f>
        <v>0</v>
      </c>
      <c r="S7" s="32"/>
      <c r="T7" s="1"/>
      <c r="U7" s="40"/>
      <c r="V7" s="40"/>
      <c r="W7" s="40"/>
      <c r="X7" s="40"/>
      <c r="Y7" s="40"/>
      <c r="Z7" s="40"/>
      <c r="AA7" s="40"/>
      <c r="AB7" s="40"/>
    </row>
    <row r="8" ht="18.75" customHeight="1">
      <c r="A8" s="40" t="s">
        <v>45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1" t="s">
        <v>9</v>
      </c>
      <c r="P8" s="35">
        <f>SUMIF(G14:G23, "7", H14:H23)</f>
        <v>30</v>
      </c>
      <c r="Q8" s="32" t="s">
        <v>9</v>
      </c>
      <c r="R8" s="37">
        <f>SUMIF(J14:J23, "7", K14:K23)</f>
        <v>30</v>
      </c>
      <c r="S8" s="32"/>
      <c r="T8" s="1"/>
      <c r="U8" s="40"/>
      <c r="V8" s="40"/>
      <c r="W8" s="40"/>
      <c r="X8" s="40"/>
      <c r="Y8" s="40"/>
      <c r="Z8" s="40"/>
      <c r="AA8" s="40"/>
      <c r="AB8" s="40"/>
    </row>
    <row r="9" ht="18.75" customHeight="1">
      <c r="A9" s="39" t="s">
        <v>46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1"/>
      <c r="P9" s="42">
        <f>SUM(P2:P8)/60</f>
        <v>6.25</v>
      </c>
      <c r="Q9" s="32"/>
      <c r="R9" s="43">
        <f>sum(R2:R8)/60</f>
        <v>6.25</v>
      </c>
      <c r="S9" s="32"/>
      <c r="T9" s="1"/>
      <c r="U9" s="40"/>
      <c r="V9" s="40"/>
      <c r="W9" s="40"/>
      <c r="X9" s="40"/>
      <c r="Y9" s="40"/>
      <c r="Z9" s="40"/>
      <c r="AA9" s="40"/>
      <c r="AB9" s="40"/>
    </row>
    <row r="10" ht="15.75" customHeight="1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"/>
      <c r="P10" s="1"/>
      <c r="Q10" s="32"/>
      <c r="R10" s="32"/>
      <c r="S10" s="32"/>
      <c r="T10" s="1"/>
      <c r="U10" s="40"/>
      <c r="V10" s="40"/>
      <c r="W10" s="40"/>
      <c r="X10" s="40"/>
      <c r="Y10" s="40"/>
      <c r="Z10" s="40"/>
      <c r="AA10" s="40"/>
      <c r="AB10" s="40"/>
    </row>
    <row r="11" ht="66.0" customHeight="1">
      <c r="A11" s="44" t="s">
        <v>2</v>
      </c>
      <c r="B11" s="44" t="s">
        <v>47</v>
      </c>
      <c r="C11" s="44" t="s">
        <v>48</v>
      </c>
      <c r="D11" s="44" t="s">
        <v>49</v>
      </c>
      <c r="E11" s="44" t="s">
        <v>50</v>
      </c>
      <c r="F11" s="44" t="s">
        <v>51</v>
      </c>
      <c r="G11" s="45" t="s">
        <v>52</v>
      </c>
      <c r="H11" s="46"/>
      <c r="I11" s="19"/>
      <c r="J11" s="45" t="s">
        <v>53</v>
      </c>
      <c r="K11" s="46"/>
      <c r="L11" s="19"/>
      <c r="M11" s="44" t="s">
        <v>11</v>
      </c>
      <c r="N11" s="44" t="s">
        <v>13</v>
      </c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</row>
    <row r="12" ht="118.5" customHeight="1">
      <c r="A12" s="8"/>
      <c r="B12" s="8"/>
      <c r="C12" s="8"/>
      <c r="D12" s="8"/>
      <c r="E12" s="8"/>
      <c r="F12" s="8"/>
      <c r="G12" s="48" t="s">
        <v>54</v>
      </c>
      <c r="H12" s="49" t="s">
        <v>55</v>
      </c>
      <c r="I12" s="49" t="s">
        <v>81</v>
      </c>
      <c r="J12" s="48" t="s">
        <v>54</v>
      </c>
      <c r="K12" s="49" t="s">
        <v>55</v>
      </c>
      <c r="L12" s="49" t="s">
        <v>82</v>
      </c>
      <c r="M12" s="8"/>
      <c r="N12" s="8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ht="15.75" customHeight="1">
      <c r="A13" s="50" t="s">
        <v>14</v>
      </c>
      <c r="B13" s="50" t="s">
        <v>15</v>
      </c>
      <c r="C13" s="50" t="s">
        <v>16</v>
      </c>
      <c r="D13" s="50" t="s">
        <v>17</v>
      </c>
      <c r="E13" s="50" t="s">
        <v>18</v>
      </c>
      <c r="F13" s="50" t="s">
        <v>19</v>
      </c>
      <c r="G13" s="50" t="s">
        <v>20</v>
      </c>
      <c r="H13" s="50" t="s">
        <v>21</v>
      </c>
      <c r="I13" s="50" t="s">
        <v>22</v>
      </c>
      <c r="J13" s="50" t="s">
        <v>23</v>
      </c>
      <c r="K13" s="50" t="s">
        <v>24</v>
      </c>
      <c r="L13" s="50" t="s">
        <v>25</v>
      </c>
      <c r="M13" s="50" t="s">
        <v>58</v>
      </c>
      <c r="N13" s="50" t="s">
        <v>59</v>
      </c>
      <c r="O13" s="47"/>
      <c r="Q13" s="47"/>
      <c r="S13" s="47"/>
      <c r="T13" s="47"/>
      <c r="U13" s="47"/>
      <c r="V13" s="47"/>
      <c r="W13" s="47"/>
      <c r="X13" s="47"/>
      <c r="Y13" s="47"/>
      <c r="Z13" s="47"/>
      <c r="AA13" s="47"/>
      <c r="AB13" s="47"/>
    </row>
    <row r="14">
      <c r="A14" s="51">
        <v>1.0</v>
      </c>
      <c r="B14" s="52" t="s">
        <v>60</v>
      </c>
      <c r="C14" s="53">
        <v>0.3125</v>
      </c>
      <c r="D14" s="54">
        <v>0.3333333333333333</v>
      </c>
      <c r="E14" s="55">
        <v>45539.0</v>
      </c>
      <c r="F14" s="49" t="s">
        <v>61</v>
      </c>
      <c r="G14" s="49">
        <v>3.0</v>
      </c>
      <c r="H14" s="56">
        <f t="shared" ref="H14:H23" si="1">HOUR(D14)*60+MINUTE(D14)-HOUR(C14)*60-MINUTE(C14)</f>
        <v>30</v>
      </c>
      <c r="I14" s="15">
        <v>100.0</v>
      </c>
      <c r="J14" s="49">
        <v>3.0</v>
      </c>
      <c r="K14" s="56">
        <f t="shared" ref="K14:K16" si="2">H14</f>
        <v>30</v>
      </c>
      <c r="L14" s="49">
        <v>90.0</v>
      </c>
      <c r="M14" s="56">
        <f t="shared" ref="M14:M23" si="3">IF(OR(J14=7,J14=1),1*L14*K14/100,IF(OR(J14=6,J14=3),1.2*L14*K14/100,IF(OR(J14=5,J14=4),1.3*L14*K14/100,IF(J14=2,1.1*L14*K14/100))))</f>
        <v>32.4</v>
      </c>
      <c r="N14" s="15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</row>
    <row r="15">
      <c r="A15" s="51">
        <v>2.0</v>
      </c>
      <c r="B15" s="57" t="s">
        <v>62</v>
      </c>
      <c r="C15" s="53">
        <v>0.3333333333333333</v>
      </c>
      <c r="D15" s="53">
        <v>0.375</v>
      </c>
      <c r="E15" s="55">
        <v>45477.0</v>
      </c>
      <c r="F15" s="49" t="s">
        <v>63</v>
      </c>
      <c r="G15" s="49">
        <v>2.0</v>
      </c>
      <c r="H15" s="56">
        <f t="shared" si="1"/>
        <v>60</v>
      </c>
      <c r="I15" s="15">
        <v>90.0</v>
      </c>
      <c r="J15" s="49">
        <v>2.0</v>
      </c>
      <c r="K15" s="56">
        <f t="shared" si="2"/>
        <v>60</v>
      </c>
      <c r="L15" s="49">
        <v>94.0</v>
      </c>
      <c r="M15" s="56">
        <f t="shared" si="3"/>
        <v>62.04</v>
      </c>
      <c r="N15" s="58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</row>
    <row r="16">
      <c r="A16" s="51">
        <v>3.0</v>
      </c>
      <c r="B16" s="57" t="s">
        <v>64</v>
      </c>
      <c r="C16" s="53">
        <v>0.375</v>
      </c>
      <c r="D16" s="53">
        <v>0.3958333333333333</v>
      </c>
      <c r="E16" s="59"/>
      <c r="F16" s="49" t="s">
        <v>65</v>
      </c>
      <c r="G16" s="49">
        <v>2.0</v>
      </c>
      <c r="H16" s="56">
        <f t="shared" si="1"/>
        <v>30</v>
      </c>
      <c r="I16" s="15">
        <v>90.0</v>
      </c>
      <c r="J16" s="49">
        <v>2.0</v>
      </c>
      <c r="K16" s="56">
        <f t="shared" si="2"/>
        <v>30</v>
      </c>
      <c r="L16" s="49">
        <v>93.0</v>
      </c>
      <c r="M16" s="56">
        <f t="shared" si="3"/>
        <v>30.69</v>
      </c>
      <c r="N16" s="58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</row>
    <row r="17">
      <c r="A17" s="51">
        <v>4.0</v>
      </c>
      <c r="B17" s="57" t="s">
        <v>66</v>
      </c>
      <c r="C17" s="53">
        <v>0.3958333333333333</v>
      </c>
      <c r="D17" s="54">
        <v>0.4166666666666667</v>
      </c>
      <c r="E17" s="59"/>
      <c r="F17" s="49"/>
      <c r="G17" s="49">
        <v>7.0</v>
      </c>
      <c r="H17" s="56">
        <f t="shared" si="1"/>
        <v>30</v>
      </c>
      <c r="I17" s="15">
        <v>100.0</v>
      </c>
      <c r="J17" s="49">
        <f>G17</f>
        <v>7</v>
      </c>
      <c r="K17" s="15">
        <v>30.0</v>
      </c>
      <c r="L17" s="49">
        <v>90.0</v>
      </c>
      <c r="M17" s="56">
        <f t="shared" si="3"/>
        <v>27</v>
      </c>
      <c r="N17" s="58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</row>
    <row r="18">
      <c r="A18" s="51">
        <v>5.0</v>
      </c>
      <c r="B18" s="52" t="s">
        <v>60</v>
      </c>
      <c r="C18" s="53">
        <v>0.5520833333333334</v>
      </c>
      <c r="D18" s="53">
        <v>0.7083333333333334</v>
      </c>
      <c r="E18" s="59"/>
      <c r="F18" s="49" t="s">
        <v>61</v>
      </c>
      <c r="G18" s="49">
        <v>3.0</v>
      </c>
      <c r="H18" s="56">
        <f t="shared" si="1"/>
        <v>225</v>
      </c>
      <c r="I18" s="15">
        <v>90.0</v>
      </c>
      <c r="J18" s="49">
        <v>3.0</v>
      </c>
      <c r="K18" s="15">
        <v>225.0</v>
      </c>
      <c r="L18" s="49">
        <v>90.0</v>
      </c>
      <c r="M18" s="56">
        <f t="shared" si="3"/>
        <v>243</v>
      </c>
      <c r="N18" s="58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</row>
    <row r="19">
      <c r="A19" s="51">
        <v>6.0</v>
      </c>
      <c r="B19" s="52"/>
      <c r="C19" s="53"/>
      <c r="D19" s="53"/>
      <c r="E19" s="59"/>
      <c r="F19" s="49"/>
      <c r="G19" s="49">
        <v>1.0</v>
      </c>
      <c r="H19" s="56">
        <f t="shared" si="1"/>
        <v>0</v>
      </c>
      <c r="I19" s="15">
        <v>90.0</v>
      </c>
      <c r="J19" s="49">
        <f t="shared" ref="J19:K19" si="4">G19</f>
        <v>1</v>
      </c>
      <c r="K19" s="56">
        <f t="shared" si="4"/>
        <v>0</v>
      </c>
      <c r="L19" s="49">
        <v>90.0</v>
      </c>
      <c r="M19" s="56">
        <f t="shared" si="3"/>
        <v>0</v>
      </c>
      <c r="N19" s="58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</row>
    <row r="20">
      <c r="A20" s="51">
        <v>7.0</v>
      </c>
      <c r="B20" s="52"/>
      <c r="C20" s="53"/>
      <c r="D20" s="53"/>
      <c r="E20" s="59"/>
      <c r="F20" s="49"/>
      <c r="G20" s="49">
        <v>7.0</v>
      </c>
      <c r="H20" s="56">
        <f t="shared" si="1"/>
        <v>0</v>
      </c>
      <c r="I20" s="15">
        <v>90.0</v>
      </c>
      <c r="J20" s="49">
        <f t="shared" ref="J20:K20" si="5">G20</f>
        <v>7</v>
      </c>
      <c r="K20" s="56">
        <f t="shared" si="5"/>
        <v>0</v>
      </c>
      <c r="L20" s="49">
        <v>90.0</v>
      </c>
      <c r="M20" s="56">
        <f t="shared" si="3"/>
        <v>0</v>
      </c>
      <c r="N20" s="58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</row>
    <row r="21" ht="15.75" customHeight="1">
      <c r="A21" s="51">
        <v>8.0</v>
      </c>
      <c r="B21" s="52"/>
      <c r="C21" s="53"/>
      <c r="D21" s="53"/>
      <c r="E21" s="59"/>
      <c r="F21" s="49"/>
      <c r="G21" s="49">
        <v>3.0</v>
      </c>
      <c r="H21" s="56">
        <f t="shared" si="1"/>
        <v>0</v>
      </c>
      <c r="I21" s="15">
        <v>90.0</v>
      </c>
      <c r="J21" s="49">
        <f t="shared" ref="J21:K21" si="6">G21</f>
        <v>3</v>
      </c>
      <c r="K21" s="56">
        <f t="shared" si="6"/>
        <v>0</v>
      </c>
      <c r="L21" s="49">
        <v>90.0</v>
      </c>
      <c r="M21" s="56">
        <f t="shared" si="3"/>
        <v>0</v>
      </c>
      <c r="N21" s="58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</row>
    <row r="22" ht="15.75" customHeight="1">
      <c r="A22" s="51">
        <v>9.0</v>
      </c>
      <c r="B22" s="52"/>
      <c r="C22" s="53"/>
      <c r="D22" s="53"/>
      <c r="E22" s="60"/>
      <c r="F22" s="60"/>
      <c r="G22" s="49">
        <v>2.0</v>
      </c>
      <c r="H22" s="56">
        <f t="shared" si="1"/>
        <v>0</v>
      </c>
      <c r="I22" s="15">
        <v>95.0</v>
      </c>
      <c r="J22" s="49">
        <f t="shared" ref="J22:K22" si="7">G22</f>
        <v>2</v>
      </c>
      <c r="K22" s="56">
        <f t="shared" si="7"/>
        <v>0</v>
      </c>
      <c r="L22" s="49">
        <v>90.0</v>
      </c>
      <c r="M22" s="56">
        <f t="shared" si="3"/>
        <v>0</v>
      </c>
      <c r="N22" s="58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</row>
    <row r="23" ht="15.75" customHeight="1">
      <c r="A23" s="51">
        <v>10.0</v>
      </c>
      <c r="B23" s="52"/>
      <c r="C23" s="53"/>
      <c r="D23" s="53"/>
      <c r="E23" s="60"/>
      <c r="F23" s="60"/>
      <c r="G23" s="49">
        <v>1.0</v>
      </c>
      <c r="H23" s="56">
        <f t="shared" si="1"/>
        <v>0</v>
      </c>
      <c r="I23" s="15">
        <v>95.0</v>
      </c>
      <c r="J23" s="49">
        <f t="shared" ref="J23:K23" si="8">G23</f>
        <v>1</v>
      </c>
      <c r="K23" s="56">
        <f t="shared" si="8"/>
        <v>0</v>
      </c>
      <c r="L23" s="49">
        <v>90.0</v>
      </c>
      <c r="M23" s="56">
        <f t="shared" si="3"/>
        <v>0</v>
      </c>
      <c r="N23" s="58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</row>
    <row r="24" ht="15.75" customHeight="1">
      <c r="A24" s="45" t="s">
        <v>34</v>
      </c>
      <c r="B24" s="19"/>
      <c r="C24" s="61"/>
      <c r="D24" s="61"/>
      <c r="E24" s="62"/>
      <c r="F24" s="62"/>
      <c r="G24" s="62"/>
      <c r="H24" s="63">
        <f>SUM(H14:H23)/60</f>
        <v>6.25</v>
      </c>
      <c r="I24" s="63"/>
      <c r="J24" s="63"/>
      <c r="K24" s="63">
        <f>SUM(K14:K23)/60</f>
        <v>6.25</v>
      </c>
      <c r="L24" s="64"/>
      <c r="M24" s="63">
        <f>round(SUM(M14:M23)/60,1)</f>
        <v>6.6</v>
      </c>
      <c r="N24" s="62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</row>
    <row r="25" ht="18.0" customHeight="1">
      <c r="A25" s="45" t="s">
        <v>67</v>
      </c>
      <c r="B25" s="19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>
        <f>round(M24*100/8,0)</f>
        <v>83</v>
      </c>
      <c r="N25" s="66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</row>
    <row r="26" ht="71.25" customHeight="1">
      <c r="A26" s="45" t="s">
        <v>68</v>
      </c>
      <c r="B26" s="19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49" t="str">
        <f>if(M25&gt;90,"Hoàn thành Xuất sắc nhiệm vụ",if(AND(M25&gt;=80,M25&lt;=90),"Hoàn hành tốt nhiệm vụ",if(AND(M25&gt;=50,M25&lt;80),"Hoàn thành nhiệm vụ",if(50&gt;M25,"Không hoàn thành nhiệm vụ"))))</f>
        <v>Hoàn hành tốt nhiệm vụ</v>
      </c>
      <c r="N26" s="66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</row>
    <row r="27" ht="15.0" customHeight="1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</row>
    <row r="28" ht="15.0" customHeight="1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</row>
    <row r="29" ht="15.0" customHeight="1">
      <c r="A29" s="68"/>
      <c r="B29" s="68"/>
      <c r="C29" s="68"/>
      <c r="D29" s="68"/>
      <c r="E29" s="68"/>
      <c r="F29" s="68"/>
      <c r="G29" s="68"/>
      <c r="H29" s="68"/>
      <c r="I29" s="68"/>
      <c r="J29" s="69"/>
      <c r="K29" s="69"/>
      <c r="L29" s="68"/>
      <c r="M29" s="68"/>
      <c r="N29" s="68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</row>
    <row r="30" ht="15.0" customHeight="1">
      <c r="A30" s="68"/>
      <c r="B30" s="68"/>
      <c r="C30" s="68"/>
      <c r="D30" s="68"/>
      <c r="E30" s="68"/>
      <c r="F30" s="68"/>
      <c r="G30" s="1"/>
      <c r="H30" s="26"/>
      <c r="I30" s="26"/>
      <c r="J30" s="26"/>
      <c r="K30" s="68"/>
      <c r="L30" s="68"/>
      <c r="M30" s="69"/>
      <c r="N30" s="68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</row>
    <row r="31" ht="15.0" customHeight="1">
      <c r="A31" s="68"/>
      <c r="B31" s="68"/>
      <c r="C31" s="68"/>
      <c r="D31" s="68"/>
      <c r="E31" s="68"/>
      <c r="F31" s="68"/>
      <c r="G31" s="68"/>
      <c r="H31" s="26"/>
      <c r="I31" s="26"/>
      <c r="J31" s="26"/>
      <c r="K31" s="68"/>
      <c r="L31" s="68"/>
      <c r="M31" s="70"/>
      <c r="N31" s="68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</row>
    <row r="32" ht="15.0" customHeight="1">
      <c r="A32" s="68"/>
      <c r="B32" s="68"/>
      <c r="C32" s="68"/>
      <c r="D32" s="68"/>
      <c r="E32" s="68"/>
      <c r="F32" s="68"/>
      <c r="G32" s="68"/>
      <c r="H32" s="26"/>
      <c r="I32" s="26"/>
      <c r="J32" s="26"/>
      <c r="K32" s="68"/>
      <c r="L32" s="68"/>
      <c r="M32" s="69"/>
      <c r="N32" s="68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</row>
    <row r="33" ht="15.0" customHeight="1">
      <c r="A33" s="68"/>
      <c r="B33" s="68"/>
      <c r="C33" s="68"/>
      <c r="D33" s="68"/>
      <c r="E33" s="68"/>
      <c r="F33" s="68"/>
      <c r="G33" s="68"/>
      <c r="H33" s="26"/>
      <c r="I33" s="26"/>
      <c r="J33" s="26"/>
      <c r="K33" s="68"/>
      <c r="L33" s="68"/>
      <c r="M33" s="70"/>
      <c r="N33" s="68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</row>
    <row r="34" ht="15.0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</row>
    <row r="35" ht="15.0" customHeight="1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ht="15.0" customHeight="1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</row>
    <row r="37" ht="15.0" customHeigh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</row>
    <row r="38" ht="15.75" customHeight="1">
      <c r="A38" s="26"/>
      <c r="B38" s="71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ht="15.75" customHeight="1">
      <c r="A39" s="26"/>
      <c r="B39" s="72" t="s">
        <v>69</v>
      </c>
      <c r="C39" s="26" t="s">
        <v>70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ht="15.75" customHeight="1">
      <c r="A40" s="26"/>
      <c r="B40" s="26"/>
      <c r="C40" s="26" t="s">
        <v>71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ht="15.75" customHeight="1">
      <c r="A41" s="26"/>
      <c r="B41" s="26"/>
      <c r="C41" s="26" t="s">
        <v>72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ht="15.75" customHeight="1">
      <c r="A42" s="30"/>
      <c r="B42" s="73"/>
      <c r="C42" s="74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ht="15.7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</row>
    <row r="44" ht="15.7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</row>
    <row r="45" ht="15.7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</row>
    <row r="46" ht="15.7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</row>
    <row r="47" ht="15.7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</row>
    <row r="48" ht="15.7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</row>
    <row r="49" ht="15.7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</row>
    <row r="50" ht="15.7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</row>
    <row r="51" ht="15.7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</row>
    <row r="52" ht="15.7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</row>
    <row r="53" ht="15.7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</row>
    <row r="54" ht="15.7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</row>
    <row r="55" ht="15.7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</row>
    <row r="56" ht="15.7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</row>
    <row r="57" ht="15.7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</row>
    <row r="58" ht="15.7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</row>
    <row r="59" ht="15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</row>
    <row r="60" ht="15.7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</row>
    <row r="61" ht="15.7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</row>
    <row r="62" ht="15.7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</row>
    <row r="63" ht="15.7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</row>
    <row r="64" ht="15.7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</row>
    <row r="65" ht="15.7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</row>
    <row r="66" ht="15.7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</row>
    <row r="67" ht="15.7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</row>
    <row r="68" ht="15.7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</row>
    <row r="69" ht="15.7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</row>
    <row r="70" ht="15.7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</row>
    <row r="71" ht="15.7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</row>
    <row r="72" ht="15.7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</row>
    <row r="73" ht="15.7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</row>
    <row r="74" ht="15.7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</row>
    <row r="75" ht="15.7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</row>
    <row r="76" ht="15.7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</row>
    <row r="77" ht="15.7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</row>
    <row r="78" ht="15.7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</row>
    <row r="79" ht="15.7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</row>
    <row r="80" ht="15.7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</row>
    <row r="81" ht="15.7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</row>
    <row r="82" ht="15.7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</row>
    <row r="83" ht="15.7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</row>
    <row r="84" ht="15.7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</row>
    <row r="85" ht="15.7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</row>
    <row r="86" ht="15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</row>
    <row r="87" ht="15.7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</row>
    <row r="88" ht="15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</row>
    <row r="89" ht="15.7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</row>
    <row r="90" ht="15.7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</row>
    <row r="91" ht="15.7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</row>
    <row r="92" ht="15.7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</row>
    <row r="93" ht="15.7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</row>
    <row r="94" ht="15.7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</row>
    <row r="95" ht="15.7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</row>
    <row r="96" ht="15.7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</row>
    <row r="97" ht="15.7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</row>
    <row r="98" ht="15.7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</row>
    <row r="99" ht="15.7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</row>
    <row r="100" ht="15.7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</row>
    <row r="101" ht="15.7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</row>
    <row r="102" ht="15.7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</row>
    <row r="103" ht="15.7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</row>
    <row r="104" ht="15.7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</row>
    <row r="105" ht="15.7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</row>
    <row r="106" ht="15.7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</row>
    <row r="107" ht="15.7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</row>
    <row r="108" ht="15.7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</row>
    <row r="109" ht="15.7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</row>
    <row r="110" ht="15.7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</row>
    <row r="111" ht="15.7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</row>
    <row r="112" ht="15.7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</row>
    <row r="113" ht="15.7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</row>
    <row r="114" ht="15.7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</row>
    <row r="115" ht="15.7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</row>
    <row r="116" ht="15.7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</row>
    <row r="117" ht="15.7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</row>
    <row r="118" ht="15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</row>
    <row r="119" ht="15.7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</row>
    <row r="120" ht="15.7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</row>
    <row r="121" ht="15.7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</row>
    <row r="122" ht="15.7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</row>
    <row r="123" ht="15.7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</row>
    <row r="124" ht="15.7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</row>
    <row r="125" ht="15.7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</row>
    <row r="126" ht="15.7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</row>
    <row r="127" ht="15.7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</row>
    <row r="128" ht="15.7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</row>
    <row r="129" ht="15.7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</row>
    <row r="130" ht="15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</row>
    <row r="131" ht="15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</row>
    <row r="132" ht="15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</row>
    <row r="133" ht="15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</row>
    <row r="134" ht="15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</row>
    <row r="135" ht="15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</row>
    <row r="136" ht="15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</row>
    <row r="137" ht="15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</row>
    <row r="138" ht="15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</row>
    <row r="139" ht="15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</row>
    <row r="140" ht="15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</row>
    <row r="141" ht="15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</row>
    <row r="142" ht="15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</row>
    <row r="143" ht="15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</row>
    <row r="144" ht="15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</row>
    <row r="145" ht="15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</row>
    <row r="146" ht="15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</row>
    <row r="147" ht="15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</row>
    <row r="148" ht="15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</row>
    <row r="149" ht="15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</row>
    <row r="150" ht="15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</row>
    <row r="151" ht="15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</row>
    <row r="152" ht="15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</row>
    <row r="153" ht="15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</row>
    <row r="154" ht="15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</row>
    <row r="155" ht="15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</row>
    <row r="156" ht="15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</row>
    <row r="157" ht="15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</row>
    <row r="158" ht="15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</row>
    <row r="159" ht="15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</row>
    <row r="160" ht="15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</row>
    <row r="161" ht="15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</row>
    <row r="162" ht="15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</row>
    <row r="163" ht="15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</row>
    <row r="164" ht="15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</row>
    <row r="165" ht="15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</row>
    <row r="166" ht="15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</row>
    <row r="167" ht="15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</row>
    <row r="168" ht="15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</row>
    <row r="169" ht="15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</row>
    <row r="170" ht="15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</row>
    <row r="171" ht="15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</row>
    <row r="172" ht="15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</row>
    <row r="173" ht="15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</row>
    <row r="174" ht="15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</row>
    <row r="175" ht="15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</row>
    <row r="176" ht="15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</row>
    <row r="177" ht="15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</row>
    <row r="178" ht="15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</row>
    <row r="179" ht="15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</row>
    <row r="180" ht="15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</row>
    <row r="181" ht="15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</row>
    <row r="182" ht="15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</row>
    <row r="183" ht="15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</row>
    <row r="184" ht="15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</row>
    <row r="185" ht="15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</row>
    <row r="186" ht="15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</row>
    <row r="187" ht="15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</row>
    <row r="188" ht="15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</row>
    <row r="189" ht="15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</row>
    <row r="190" ht="15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</row>
    <row r="191" ht="15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</row>
    <row r="192" ht="15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</row>
    <row r="193" ht="15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</row>
    <row r="194" ht="15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</row>
    <row r="195" ht="15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</row>
    <row r="196" ht="15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</row>
    <row r="197" ht="15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</row>
    <row r="198" ht="15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</row>
    <row r="199" ht="15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</row>
    <row r="200" ht="15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</row>
    <row r="201" ht="15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</row>
    <row r="202" ht="15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</row>
    <row r="203" ht="15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</row>
    <row r="204" ht="15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</row>
    <row r="205" ht="15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</row>
    <row r="206" ht="15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</row>
    <row r="207" ht="15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</row>
    <row r="208" ht="15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</row>
    <row r="209" ht="15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</row>
    <row r="210" ht="15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</row>
    <row r="211" ht="15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</row>
    <row r="212" ht="15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</row>
    <row r="213" ht="15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</row>
    <row r="214" ht="15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</row>
    <row r="215" ht="15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</row>
    <row r="216" ht="15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</row>
    <row r="217" ht="15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</row>
    <row r="218" ht="15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</row>
    <row r="219" ht="15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</row>
    <row r="220" ht="15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</row>
    <row r="221" ht="15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</row>
    <row r="222" ht="15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</row>
    <row r="223" ht="15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</row>
    <row r="224" ht="15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</row>
    <row r="225" ht="15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</row>
    <row r="226" ht="15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</row>
    <row r="227" ht="15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</row>
    <row r="228" ht="15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</row>
    <row r="229" ht="15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</row>
    <row r="230" ht="15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</row>
    <row r="231" ht="15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</row>
    <row r="232" ht="15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</row>
    <row r="233" ht="15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</row>
    <row r="234" ht="15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</row>
    <row r="235" ht="15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</row>
    <row r="236" ht="15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</row>
    <row r="237" ht="15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</row>
    <row r="238" ht="15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</row>
    <row r="239" ht="15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</row>
    <row r="240" ht="15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</row>
    <row r="241" ht="15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F11:F12"/>
    <mergeCell ref="G11:I11"/>
    <mergeCell ref="A24:B24"/>
    <mergeCell ref="A25:B25"/>
    <mergeCell ref="A26:B26"/>
    <mergeCell ref="J11:L11"/>
    <mergeCell ref="M11:M12"/>
    <mergeCell ref="O13:P13"/>
    <mergeCell ref="Q13:R13"/>
    <mergeCell ref="O1:P1"/>
    <mergeCell ref="Q1:R1"/>
    <mergeCell ref="A11:A12"/>
    <mergeCell ref="B11:B12"/>
    <mergeCell ref="C11:C12"/>
    <mergeCell ref="D11:D12"/>
    <mergeCell ref="E11:E12"/>
    <mergeCell ref="N11:N12"/>
  </mergeCells>
  <printOptions/>
  <pageMargins bottom="0.75" footer="0.0" header="0.0" left="0.3140625" right="0.380598958333333" top="0.544401041666667"/>
  <pageSetup fitToHeight="0" paperSize="9" orientation="landscape"/>
  <headerFooter>
    <oddHeader>&amp;C&amp;P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35.0"/>
    <col customWidth="1" min="3" max="4" width="14.43"/>
    <col customWidth="1" min="5" max="5" width="17.86"/>
    <col customWidth="1" min="6" max="6" width="14.43"/>
    <col customWidth="1" min="13" max="13" width="12.29"/>
    <col customWidth="1" hidden="1" min="15" max="15" width="10.43"/>
    <col customWidth="1" hidden="1" min="16" max="16" width="9.86"/>
    <col customWidth="1" hidden="1" min="17" max="17" width="10.57"/>
    <col customWidth="1" hidden="1" min="18" max="18" width="7.57"/>
    <col customWidth="1" hidden="1" min="19" max="19" width="10.4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7" t="s">
        <v>38</v>
      </c>
      <c r="Q1" s="31" t="s">
        <v>39</v>
      </c>
      <c r="S1" s="32" t="s">
        <v>40</v>
      </c>
      <c r="T1" s="1"/>
      <c r="U1" s="1"/>
      <c r="V1" s="1"/>
      <c r="W1" s="1"/>
      <c r="X1" s="1"/>
      <c r="Y1" s="1"/>
      <c r="Z1" s="1"/>
      <c r="AA1" s="1"/>
      <c r="AB1" s="1"/>
    </row>
    <row r="2" ht="15.75" customHeight="1">
      <c r="A2" s="1"/>
      <c r="B2" s="3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4" t="s">
        <v>41</v>
      </c>
      <c r="P2" s="35">
        <f>SUMIF(G14:G23, "6", H14:H23)</f>
        <v>0</v>
      </c>
      <c r="Q2" s="36" t="s">
        <v>41</v>
      </c>
      <c r="R2" s="37">
        <f>SUMIF(J14:J23, "6", K14:K23)</f>
        <v>0</v>
      </c>
      <c r="S2" s="37">
        <f>SUMIF(J14:J23, "6", K14:K23)</f>
        <v>0</v>
      </c>
      <c r="T2" s="1"/>
      <c r="U2" s="1"/>
      <c r="V2" s="1"/>
      <c r="W2" s="1"/>
      <c r="X2" s="1"/>
      <c r="Y2" s="1"/>
      <c r="Z2" s="1"/>
      <c r="AA2" s="1"/>
      <c r="AB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4" t="s">
        <v>42</v>
      </c>
      <c r="P3" s="35">
        <f>SUMIF(G14:G23, "5", H14:H23)</f>
        <v>0</v>
      </c>
      <c r="Q3" s="36" t="s">
        <v>42</v>
      </c>
      <c r="R3" s="37">
        <f>SUMIF(J14:J23, "5", K14:K23)</f>
        <v>0</v>
      </c>
      <c r="S3" s="37">
        <f>SUMIF(J14:J23, "5", K14:K23)</f>
        <v>0</v>
      </c>
      <c r="T3" s="1"/>
      <c r="U3" s="1"/>
      <c r="V3" s="1"/>
      <c r="W3" s="1"/>
      <c r="X3" s="1"/>
      <c r="Y3" s="1"/>
      <c r="Z3" s="1"/>
      <c r="AA3" s="1"/>
      <c r="AB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4" t="s">
        <v>4</v>
      </c>
      <c r="P4" s="35">
        <f>SUMIF(G14:G23, "4", H14:H23)</f>
        <v>0</v>
      </c>
      <c r="Q4" s="36" t="s">
        <v>4</v>
      </c>
      <c r="R4" s="37">
        <f>SUMIF(J14:J23, "4", K14:K23)</f>
        <v>0</v>
      </c>
      <c r="S4" s="38">
        <f>sum(S2:S3)/60</f>
        <v>0</v>
      </c>
      <c r="T4" s="1"/>
      <c r="U4" s="1"/>
      <c r="V4" s="1"/>
      <c r="W4" s="1"/>
      <c r="X4" s="1"/>
      <c r="Y4" s="1"/>
      <c r="Z4" s="1"/>
      <c r="AA4" s="1"/>
      <c r="AB4" s="1"/>
    </row>
    <row r="5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4" t="s">
        <v>5</v>
      </c>
      <c r="P5" s="35">
        <f>SUMIF(G14:G23, "3", H14:H23)</f>
        <v>255</v>
      </c>
      <c r="Q5" s="36" t="s">
        <v>5</v>
      </c>
      <c r="R5" s="37">
        <f>SUMIF(J14:J23, "3", K14:K23)</f>
        <v>255</v>
      </c>
      <c r="S5" s="32"/>
      <c r="T5" s="1"/>
      <c r="U5" s="1"/>
      <c r="V5" s="1"/>
      <c r="W5" s="1"/>
      <c r="X5" s="1"/>
      <c r="Y5" s="1"/>
      <c r="Z5" s="1"/>
      <c r="AA5" s="1"/>
      <c r="AB5" s="1"/>
    </row>
    <row r="6" ht="19.5" customHeight="1">
      <c r="A6" s="39" t="s">
        <v>43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34" t="s">
        <v>6</v>
      </c>
      <c r="P6" s="35">
        <f>SUMIF(G14:G23, "2", H14:H23)</f>
        <v>90</v>
      </c>
      <c r="Q6" s="36" t="s">
        <v>6</v>
      </c>
      <c r="R6" s="37">
        <f>SUMIF(J14:J23, "2", K14:K23)</f>
        <v>90</v>
      </c>
      <c r="S6" s="32"/>
      <c r="T6" s="1"/>
      <c r="U6" s="40"/>
      <c r="V6" s="40"/>
      <c r="W6" s="40"/>
      <c r="X6" s="40"/>
      <c r="Y6" s="40"/>
      <c r="Z6" s="40"/>
      <c r="AA6" s="40"/>
      <c r="AB6" s="40"/>
    </row>
    <row r="7" ht="18.75" customHeight="1">
      <c r="A7" s="39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17" t="s">
        <v>7</v>
      </c>
      <c r="P7" s="35">
        <f>SUMIF(G14:G23, "1", H14:H23)</f>
        <v>0</v>
      </c>
      <c r="Q7" s="41" t="s">
        <v>7</v>
      </c>
      <c r="R7" s="37">
        <f>SUMIF(J14:J23, "1", K14:K23)</f>
        <v>0</v>
      </c>
      <c r="S7" s="32"/>
      <c r="T7" s="1"/>
      <c r="U7" s="40"/>
      <c r="V7" s="40"/>
      <c r="W7" s="40"/>
      <c r="X7" s="40"/>
      <c r="Y7" s="40"/>
      <c r="Z7" s="40"/>
      <c r="AA7" s="40"/>
      <c r="AB7" s="40"/>
    </row>
    <row r="8" ht="18.75" customHeight="1">
      <c r="A8" s="40" t="s">
        <v>45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1" t="s">
        <v>9</v>
      </c>
      <c r="P8" s="35">
        <f>SUMIF(G14:G23, "7", H14:H23)</f>
        <v>30</v>
      </c>
      <c r="Q8" s="32" t="s">
        <v>9</v>
      </c>
      <c r="R8" s="37">
        <f>SUMIF(J14:J23, "7", K14:K23)</f>
        <v>30</v>
      </c>
      <c r="S8" s="32"/>
      <c r="T8" s="1"/>
      <c r="U8" s="40"/>
      <c r="V8" s="40"/>
      <c r="W8" s="40"/>
      <c r="X8" s="40"/>
      <c r="Y8" s="40"/>
      <c r="Z8" s="40"/>
      <c r="AA8" s="40"/>
      <c r="AB8" s="40"/>
    </row>
    <row r="9" ht="18.75" customHeight="1">
      <c r="A9" s="39" t="s">
        <v>46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1"/>
      <c r="P9" s="42">
        <f>SUM(P2:P8)/60</f>
        <v>6.25</v>
      </c>
      <c r="Q9" s="32"/>
      <c r="R9" s="43">
        <f>sum(R2:R8)/60</f>
        <v>6.25</v>
      </c>
      <c r="S9" s="32"/>
      <c r="T9" s="1"/>
      <c r="U9" s="40"/>
      <c r="V9" s="40"/>
      <c r="W9" s="40"/>
      <c r="X9" s="40"/>
      <c r="Y9" s="40"/>
      <c r="Z9" s="40"/>
      <c r="AA9" s="40"/>
      <c r="AB9" s="40"/>
    </row>
    <row r="10" ht="15.75" customHeight="1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"/>
      <c r="P10" s="1"/>
      <c r="Q10" s="32"/>
      <c r="R10" s="32"/>
      <c r="S10" s="32"/>
      <c r="T10" s="1"/>
      <c r="U10" s="40"/>
      <c r="V10" s="40"/>
      <c r="W10" s="40"/>
      <c r="X10" s="40"/>
      <c r="Y10" s="40"/>
      <c r="Z10" s="40"/>
      <c r="AA10" s="40"/>
      <c r="AB10" s="40"/>
    </row>
    <row r="11" ht="66.0" customHeight="1">
      <c r="A11" s="44" t="s">
        <v>2</v>
      </c>
      <c r="B11" s="44" t="s">
        <v>47</v>
      </c>
      <c r="C11" s="44" t="s">
        <v>48</v>
      </c>
      <c r="D11" s="44" t="s">
        <v>49</v>
      </c>
      <c r="E11" s="44" t="s">
        <v>50</v>
      </c>
      <c r="F11" s="44" t="s">
        <v>51</v>
      </c>
      <c r="G11" s="45" t="s">
        <v>52</v>
      </c>
      <c r="H11" s="46"/>
      <c r="I11" s="19"/>
      <c r="J11" s="45" t="s">
        <v>53</v>
      </c>
      <c r="K11" s="46"/>
      <c r="L11" s="19"/>
      <c r="M11" s="44" t="s">
        <v>11</v>
      </c>
      <c r="N11" s="44" t="s">
        <v>13</v>
      </c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</row>
    <row r="12" ht="118.5" customHeight="1">
      <c r="A12" s="8"/>
      <c r="B12" s="8"/>
      <c r="C12" s="8"/>
      <c r="D12" s="8"/>
      <c r="E12" s="8"/>
      <c r="F12" s="8"/>
      <c r="G12" s="48" t="s">
        <v>54</v>
      </c>
      <c r="H12" s="49" t="s">
        <v>55</v>
      </c>
      <c r="I12" s="49" t="s">
        <v>83</v>
      </c>
      <c r="J12" s="48" t="s">
        <v>54</v>
      </c>
      <c r="K12" s="49" t="s">
        <v>55</v>
      </c>
      <c r="L12" s="49" t="s">
        <v>84</v>
      </c>
      <c r="M12" s="8"/>
      <c r="N12" s="8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ht="15.75" customHeight="1">
      <c r="A13" s="50" t="s">
        <v>14</v>
      </c>
      <c r="B13" s="50" t="s">
        <v>15</v>
      </c>
      <c r="C13" s="50" t="s">
        <v>16</v>
      </c>
      <c r="D13" s="50" t="s">
        <v>17</v>
      </c>
      <c r="E13" s="50" t="s">
        <v>18</v>
      </c>
      <c r="F13" s="50" t="s">
        <v>19</v>
      </c>
      <c r="G13" s="50" t="s">
        <v>20</v>
      </c>
      <c r="H13" s="50" t="s">
        <v>21</v>
      </c>
      <c r="I13" s="50" t="s">
        <v>22</v>
      </c>
      <c r="J13" s="50" t="s">
        <v>23</v>
      </c>
      <c r="K13" s="50" t="s">
        <v>24</v>
      </c>
      <c r="L13" s="50" t="s">
        <v>25</v>
      </c>
      <c r="M13" s="50" t="s">
        <v>58</v>
      </c>
      <c r="N13" s="50" t="s">
        <v>59</v>
      </c>
      <c r="O13" s="47"/>
      <c r="Q13" s="47"/>
      <c r="S13" s="47"/>
      <c r="T13" s="47"/>
      <c r="U13" s="47"/>
      <c r="V13" s="47"/>
      <c r="W13" s="47"/>
      <c r="X13" s="47"/>
      <c r="Y13" s="47"/>
      <c r="Z13" s="47"/>
      <c r="AA13" s="47"/>
      <c r="AB13" s="47"/>
    </row>
    <row r="14">
      <c r="A14" s="51">
        <v>1.0</v>
      </c>
      <c r="B14" s="52" t="s">
        <v>60</v>
      </c>
      <c r="C14" s="53">
        <v>0.3125</v>
      </c>
      <c r="D14" s="54">
        <v>0.3333333333333333</v>
      </c>
      <c r="E14" s="55">
        <v>45539.0</v>
      </c>
      <c r="F14" s="49" t="s">
        <v>61</v>
      </c>
      <c r="G14" s="49">
        <v>3.0</v>
      </c>
      <c r="H14" s="56">
        <f t="shared" ref="H14:H23" si="1">HOUR(D14)*60+MINUTE(D14)-HOUR(C14)*60-MINUTE(C14)</f>
        <v>30</v>
      </c>
      <c r="I14" s="15">
        <v>100.0</v>
      </c>
      <c r="J14" s="49">
        <v>3.0</v>
      </c>
      <c r="K14" s="56">
        <f t="shared" ref="K14:K16" si="2">H14</f>
        <v>30</v>
      </c>
      <c r="L14" s="49">
        <v>90.0</v>
      </c>
      <c r="M14" s="56">
        <f t="shared" ref="M14:M23" si="3">IF(OR(J14=7,J14=1),1*L14*K14/100,IF(OR(J14=6,J14=3),1.2*L14*K14/100,IF(OR(J14=5,J14=4),1.3*L14*K14/100,IF(J14=2,1.1*L14*K14/100))))</f>
        <v>32.4</v>
      </c>
      <c r="N14" s="15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</row>
    <row r="15">
      <c r="A15" s="51">
        <v>2.0</v>
      </c>
      <c r="B15" s="57" t="s">
        <v>62</v>
      </c>
      <c r="C15" s="53">
        <v>0.3333333333333333</v>
      </c>
      <c r="D15" s="53">
        <v>0.375</v>
      </c>
      <c r="E15" s="55">
        <v>45477.0</v>
      </c>
      <c r="F15" s="49" t="s">
        <v>63</v>
      </c>
      <c r="G15" s="49">
        <v>2.0</v>
      </c>
      <c r="H15" s="56">
        <f t="shared" si="1"/>
        <v>60</v>
      </c>
      <c r="I15" s="15">
        <v>90.0</v>
      </c>
      <c r="J15" s="49">
        <v>2.0</v>
      </c>
      <c r="K15" s="56">
        <f t="shared" si="2"/>
        <v>60</v>
      </c>
      <c r="L15" s="49">
        <v>94.0</v>
      </c>
      <c r="M15" s="56">
        <f t="shared" si="3"/>
        <v>62.04</v>
      </c>
      <c r="N15" s="58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</row>
    <row r="16">
      <c r="A16" s="51">
        <v>3.0</v>
      </c>
      <c r="B16" s="57" t="s">
        <v>64</v>
      </c>
      <c r="C16" s="53">
        <v>0.375</v>
      </c>
      <c r="D16" s="53">
        <v>0.3958333333333333</v>
      </c>
      <c r="E16" s="59"/>
      <c r="F16" s="49" t="s">
        <v>65</v>
      </c>
      <c r="G16" s="49">
        <v>2.0</v>
      </c>
      <c r="H16" s="56">
        <f t="shared" si="1"/>
        <v>30</v>
      </c>
      <c r="I16" s="15">
        <v>90.0</v>
      </c>
      <c r="J16" s="49">
        <v>2.0</v>
      </c>
      <c r="K16" s="56">
        <f t="shared" si="2"/>
        <v>30</v>
      </c>
      <c r="L16" s="49">
        <v>93.0</v>
      </c>
      <c r="M16" s="56">
        <f t="shared" si="3"/>
        <v>30.69</v>
      </c>
      <c r="N16" s="58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</row>
    <row r="17">
      <c r="A17" s="51">
        <v>4.0</v>
      </c>
      <c r="B17" s="57" t="s">
        <v>66</v>
      </c>
      <c r="C17" s="53">
        <v>0.3958333333333333</v>
      </c>
      <c r="D17" s="54">
        <v>0.4166666666666667</v>
      </c>
      <c r="E17" s="59"/>
      <c r="F17" s="49"/>
      <c r="G17" s="49">
        <v>7.0</v>
      </c>
      <c r="H17" s="56">
        <f t="shared" si="1"/>
        <v>30</v>
      </c>
      <c r="I17" s="15">
        <v>100.0</v>
      </c>
      <c r="J17" s="49">
        <f>G17</f>
        <v>7</v>
      </c>
      <c r="K17" s="15">
        <v>30.0</v>
      </c>
      <c r="L17" s="49">
        <v>90.0</v>
      </c>
      <c r="M17" s="56">
        <f t="shared" si="3"/>
        <v>27</v>
      </c>
      <c r="N17" s="58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</row>
    <row r="18">
      <c r="A18" s="51">
        <v>5.0</v>
      </c>
      <c r="B18" s="52" t="s">
        <v>60</v>
      </c>
      <c r="C18" s="53">
        <v>0.5520833333333334</v>
      </c>
      <c r="D18" s="53">
        <v>0.7083333333333334</v>
      </c>
      <c r="E18" s="59"/>
      <c r="F18" s="49" t="s">
        <v>61</v>
      </c>
      <c r="G18" s="49">
        <v>3.0</v>
      </c>
      <c r="H18" s="56">
        <f t="shared" si="1"/>
        <v>225</v>
      </c>
      <c r="I18" s="15">
        <v>90.0</v>
      </c>
      <c r="J18" s="49">
        <v>3.0</v>
      </c>
      <c r="K18" s="15">
        <v>225.0</v>
      </c>
      <c r="L18" s="49">
        <v>90.0</v>
      </c>
      <c r="M18" s="56">
        <f t="shared" si="3"/>
        <v>243</v>
      </c>
      <c r="N18" s="58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</row>
    <row r="19">
      <c r="A19" s="51">
        <v>6.0</v>
      </c>
      <c r="B19" s="52"/>
      <c r="C19" s="53"/>
      <c r="D19" s="53"/>
      <c r="E19" s="59"/>
      <c r="F19" s="49"/>
      <c r="G19" s="49">
        <v>1.0</v>
      </c>
      <c r="H19" s="56">
        <f t="shared" si="1"/>
        <v>0</v>
      </c>
      <c r="I19" s="15">
        <v>90.0</v>
      </c>
      <c r="J19" s="49">
        <f t="shared" ref="J19:K19" si="4">G19</f>
        <v>1</v>
      </c>
      <c r="K19" s="56">
        <f t="shared" si="4"/>
        <v>0</v>
      </c>
      <c r="L19" s="49">
        <v>90.0</v>
      </c>
      <c r="M19" s="56">
        <f t="shared" si="3"/>
        <v>0</v>
      </c>
      <c r="N19" s="58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</row>
    <row r="20">
      <c r="A20" s="51">
        <v>7.0</v>
      </c>
      <c r="B20" s="52"/>
      <c r="C20" s="53"/>
      <c r="D20" s="53"/>
      <c r="E20" s="59"/>
      <c r="F20" s="49"/>
      <c r="G20" s="49">
        <v>7.0</v>
      </c>
      <c r="H20" s="56">
        <f t="shared" si="1"/>
        <v>0</v>
      </c>
      <c r="I20" s="15">
        <v>90.0</v>
      </c>
      <c r="J20" s="49">
        <f t="shared" ref="J20:K20" si="5">G20</f>
        <v>7</v>
      </c>
      <c r="K20" s="56">
        <f t="shared" si="5"/>
        <v>0</v>
      </c>
      <c r="L20" s="49">
        <v>90.0</v>
      </c>
      <c r="M20" s="56">
        <f t="shared" si="3"/>
        <v>0</v>
      </c>
      <c r="N20" s="58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</row>
    <row r="21" ht="15.75" customHeight="1">
      <c r="A21" s="51">
        <v>8.0</v>
      </c>
      <c r="B21" s="52"/>
      <c r="C21" s="53"/>
      <c r="D21" s="53"/>
      <c r="E21" s="59"/>
      <c r="F21" s="49"/>
      <c r="G21" s="49">
        <v>3.0</v>
      </c>
      <c r="H21" s="56">
        <f t="shared" si="1"/>
        <v>0</v>
      </c>
      <c r="I21" s="15">
        <v>90.0</v>
      </c>
      <c r="J21" s="49">
        <f t="shared" ref="J21:K21" si="6">G21</f>
        <v>3</v>
      </c>
      <c r="K21" s="56">
        <f t="shared" si="6"/>
        <v>0</v>
      </c>
      <c r="L21" s="49">
        <v>90.0</v>
      </c>
      <c r="M21" s="56">
        <f t="shared" si="3"/>
        <v>0</v>
      </c>
      <c r="N21" s="58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</row>
    <row r="22" ht="15.75" customHeight="1">
      <c r="A22" s="51">
        <v>9.0</v>
      </c>
      <c r="B22" s="52"/>
      <c r="C22" s="53"/>
      <c r="D22" s="53"/>
      <c r="E22" s="60"/>
      <c r="F22" s="60"/>
      <c r="G22" s="49">
        <v>2.0</v>
      </c>
      <c r="H22" s="56">
        <f t="shared" si="1"/>
        <v>0</v>
      </c>
      <c r="I22" s="15">
        <v>95.0</v>
      </c>
      <c r="J22" s="49">
        <f t="shared" ref="J22:K22" si="7">G22</f>
        <v>2</v>
      </c>
      <c r="K22" s="56">
        <f t="shared" si="7"/>
        <v>0</v>
      </c>
      <c r="L22" s="49">
        <v>90.0</v>
      </c>
      <c r="M22" s="56">
        <f t="shared" si="3"/>
        <v>0</v>
      </c>
      <c r="N22" s="58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</row>
    <row r="23" ht="15.75" customHeight="1">
      <c r="A23" s="51">
        <v>10.0</v>
      </c>
      <c r="B23" s="52"/>
      <c r="C23" s="53"/>
      <c r="D23" s="53"/>
      <c r="E23" s="60"/>
      <c r="F23" s="60"/>
      <c r="G23" s="49">
        <v>1.0</v>
      </c>
      <c r="H23" s="56">
        <f t="shared" si="1"/>
        <v>0</v>
      </c>
      <c r="I23" s="15">
        <v>95.0</v>
      </c>
      <c r="J23" s="49">
        <f t="shared" ref="J23:K23" si="8">G23</f>
        <v>1</v>
      </c>
      <c r="K23" s="56">
        <f t="shared" si="8"/>
        <v>0</v>
      </c>
      <c r="L23" s="49">
        <v>90.0</v>
      </c>
      <c r="M23" s="56">
        <f t="shared" si="3"/>
        <v>0</v>
      </c>
      <c r="N23" s="58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</row>
    <row r="24" ht="15.75" customHeight="1">
      <c r="A24" s="45" t="s">
        <v>34</v>
      </c>
      <c r="B24" s="19"/>
      <c r="C24" s="61"/>
      <c r="D24" s="61"/>
      <c r="E24" s="62"/>
      <c r="F24" s="62"/>
      <c r="G24" s="62"/>
      <c r="H24" s="63">
        <f>SUM(H14:H23)/60</f>
        <v>6.25</v>
      </c>
      <c r="I24" s="63"/>
      <c r="J24" s="63"/>
      <c r="K24" s="63">
        <f>SUM(K14:K23)/60</f>
        <v>6.25</v>
      </c>
      <c r="L24" s="64"/>
      <c r="M24" s="63">
        <f>round(SUM(M14:M23)/60,1)</f>
        <v>6.6</v>
      </c>
      <c r="N24" s="62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</row>
    <row r="25" ht="18.0" customHeight="1">
      <c r="A25" s="45" t="s">
        <v>67</v>
      </c>
      <c r="B25" s="19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>
        <f>round(M24*100/8,0)</f>
        <v>83</v>
      </c>
      <c r="N25" s="66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</row>
    <row r="26" ht="71.25" customHeight="1">
      <c r="A26" s="45" t="s">
        <v>68</v>
      </c>
      <c r="B26" s="19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49" t="str">
        <f>if(M25&gt;90,"Hoàn thành Xuất sắc nhiệm vụ",if(AND(M25&gt;=80,M25&lt;=90),"Hoàn hành tốt nhiệm vụ",if(AND(M25&gt;=50,M25&lt;80),"Hoàn thành nhiệm vụ",if(50&gt;M25,"Không hoàn thành nhiệm vụ"))))</f>
        <v>Hoàn hành tốt nhiệm vụ</v>
      </c>
      <c r="N26" s="66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</row>
    <row r="27" ht="15.0" customHeight="1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</row>
    <row r="28" ht="15.0" customHeight="1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</row>
    <row r="29" ht="15.0" customHeight="1">
      <c r="A29" s="68"/>
      <c r="B29" s="68"/>
      <c r="C29" s="68"/>
      <c r="D29" s="68"/>
      <c r="E29" s="68"/>
      <c r="F29" s="68"/>
      <c r="G29" s="68"/>
      <c r="H29" s="68"/>
      <c r="I29" s="68"/>
      <c r="J29" s="69"/>
      <c r="K29" s="69"/>
      <c r="L29" s="68"/>
      <c r="M29" s="68"/>
      <c r="N29" s="68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</row>
    <row r="30" ht="15.0" customHeight="1">
      <c r="A30" s="68"/>
      <c r="B30" s="68"/>
      <c r="C30" s="68"/>
      <c r="D30" s="68"/>
      <c r="E30" s="68"/>
      <c r="F30" s="68"/>
      <c r="G30" s="1"/>
      <c r="H30" s="26"/>
      <c r="I30" s="26"/>
      <c r="J30" s="26"/>
      <c r="K30" s="68"/>
      <c r="L30" s="68"/>
      <c r="M30" s="69"/>
      <c r="N30" s="68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</row>
    <row r="31" ht="15.0" customHeight="1">
      <c r="A31" s="68"/>
      <c r="B31" s="68"/>
      <c r="C31" s="68"/>
      <c r="D31" s="68"/>
      <c r="E31" s="68"/>
      <c r="F31" s="68"/>
      <c r="G31" s="68"/>
      <c r="H31" s="26"/>
      <c r="I31" s="26"/>
      <c r="J31" s="26"/>
      <c r="K31" s="68"/>
      <c r="L31" s="68"/>
      <c r="M31" s="70"/>
      <c r="N31" s="68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</row>
    <row r="32" ht="15.0" customHeight="1">
      <c r="A32" s="68"/>
      <c r="B32" s="68"/>
      <c r="C32" s="68"/>
      <c r="D32" s="68"/>
      <c r="E32" s="68"/>
      <c r="F32" s="68"/>
      <c r="G32" s="68"/>
      <c r="H32" s="26"/>
      <c r="I32" s="26"/>
      <c r="J32" s="26"/>
      <c r="K32" s="68"/>
      <c r="L32" s="68"/>
      <c r="M32" s="69"/>
      <c r="N32" s="68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</row>
    <row r="33" ht="15.0" customHeight="1">
      <c r="A33" s="68"/>
      <c r="B33" s="68"/>
      <c r="C33" s="68"/>
      <c r="D33" s="68"/>
      <c r="E33" s="68"/>
      <c r="F33" s="68"/>
      <c r="G33" s="68"/>
      <c r="H33" s="26"/>
      <c r="I33" s="26"/>
      <c r="J33" s="26"/>
      <c r="K33" s="68"/>
      <c r="L33" s="68"/>
      <c r="M33" s="70"/>
      <c r="N33" s="68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</row>
    <row r="34" ht="15.0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</row>
    <row r="35" ht="15.0" customHeight="1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ht="15.0" customHeight="1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</row>
    <row r="37" ht="15.0" customHeigh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</row>
    <row r="38" ht="15.75" customHeight="1">
      <c r="A38" s="26"/>
      <c r="B38" s="71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ht="15.75" customHeight="1">
      <c r="A39" s="26"/>
      <c r="B39" s="72" t="s">
        <v>69</v>
      </c>
      <c r="C39" s="26" t="s">
        <v>70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ht="15.75" customHeight="1">
      <c r="A40" s="26"/>
      <c r="B40" s="26"/>
      <c r="C40" s="26" t="s">
        <v>71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ht="15.75" customHeight="1">
      <c r="A41" s="26"/>
      <c r="B41" s="26"/>
      <c r="C41" s="26" t="s">
        <v>72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ht="15.75" customHeight="1">
      <c r="A42" s="30"/>
      <c r="B42" s="73"/>
      <c r="C42" s="74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ht="15.7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</row>
    <row r="44" ht="15.7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</row>
    <row r="45" ht="15.7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</row>
    <row r="46" ht="15.7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</row>
    <row r="47" ht="15.7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</row>
    <row r="48" ht="15.7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</row>
    <row r="49" ht="15.7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</row>
    <row r="50" ht="15.7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</row>
    <row r="51" ht="15.7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</row>
    <row r="52" ht="15.7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</row>
    <row r="53" ht="15.7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</row>
    <row r="54" ht="15.7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</row>
    <row r="55" ht="15.7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</row>
    <row r="56" ht="15.7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</row>
    <row r="57" ht="15.7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</row>
    <row r="58" ht="15.7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</row>
    <row r="59" ht="15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</row>
    <row r="60" ht="15.7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</row>
    <row r="61" ht="15.7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</row>
    <row r="62" ht="15.7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</row>
    <row r="63" ht="15.7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</row>
    <row r="64" ht="15.7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</row>
    <row r="65" ht="15.7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</row>
    <row r="66" ht="15.7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</row>
    <row r="67" ht="15.7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</row>
    <row r="68" ht="15.7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</row>
    <row r="69" ht="15.7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</row>
    <row r="70" ht="15.7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</row>
    <row r="71" ht="15.7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</row>
    <row r="72" ht="15.7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</row>
    <row r="73" ht="15.7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</row>
    <row r="74" ht="15.7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</row>
    <row r="75" ht="15.7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</row>
    <row r="76" ht="15.7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</row>
    <row r="77" ht="15.7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</row>
    <row r="78" ht="15.7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</row>
    <row r="79" ht="15.7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</row>
    <row r="80" ht="15.7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</row>
    <row r="81" ht="15.7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</row>
    <row r="82" ht="15.7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</row>
    <row r="83" ht="15.7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</row>
    <row r="84" ht="15.7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</row>
    <row r="85" ht="15.7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</row>
    <row r="86" ht="15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</row>
    <row r="87" ht="15.7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</row>
    <row r="88" ht="15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</row>
    <row r="89" ht="15.7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</row>
    <row r="90" ht="15.7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</row>
    <row r="91" ht="15.7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</row>
    <row r="92" ht="15.7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</row>
    <row r="93" ht="15.7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</row>
    <row r="94" ht="15.7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</row>
    <row r="95" ht="15.7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</row>
    <row r="96" ht="15.7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</row>
    <row r="97" ht="15.7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</row>
    <row r="98" ht="15.7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</row>
    <row r="99" ht="15.7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</row>
    <row r="100" ht="15.7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</row>
    <row r="101" ht="15.7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</row>
    <row r="102" ht="15.7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</row>
    <row r="103" ht="15.7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</row>
    <row r="104" ht="15.7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</row>
    <row r="105" ht="15.7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</row>
    <row r="106" ht="15.7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</row>
    <row r="107" ht="15.7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</row>
    <row r="108" ht="15.7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</row>
    <row r="109" ht="15.7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</row>
    <row r="110" ht="15.7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</row>
    <row r="111" ht="15.7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</row>
    <row r="112" ht="15.7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</row>
    <row r="113" ht="15.7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</row>
    <row r="114" ht="15.7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</row>
    <row r="115" ht="15.7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</row>
    <row r="116" ht="15.7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</row>
    <row r="117" ht="15.7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</row>
    <row r="118" ht="15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</row>
    <row r="119" ht="15.7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</row>
    <row r="120" ht="15.7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</row>
    <row r="121" ht="15.7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</row>
    <row r="122" ht="15.7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</row>
    <row r="123" ht="15.7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</row>
    <row r="124" ht="15.7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</row>
    <row r="125" ht="15.7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</row>
    <row r="126" ht="15.7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</row>
    <row r="127" ht="15.7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</row>
    <row r="128" ht="15.7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</row>
    <row r="129" ht="15.7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</row>
    <row r="130" ht="15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</row>
    <row r="131" ht="15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</row>
    <row r="132" ht="15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</row>
    <row r="133" ht="15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</row>
    <row r="134" ht="15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</row>
    <row r="135" ht="15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</row>
    <row r="136" ht="15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</row>
    <row r="137" ht="15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</row>
    <row r="138" ht="15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</row>
    <row r="139" ht="15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</row>
    <row r="140" ht="15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</row>
    <row r="141" ht="15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</row>
    <row r="142" ht="15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</row>
    <row r="143" ht="15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</row>
    <row r="144" ht="15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</row>
    <row r="145" ht="15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</row>
    <row r="146" ht="15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</row>
    <row r="147" ht="15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</row>
    <row r="148" ht="15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</row>
    <row r="149" ht="15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</row>
    <row r="150" ht="15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</row>
    <row r="151" ht="15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</row>
    <row r="152" ht="15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</row>
    <row r="153" ht="15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</row>
    <row r="154" ht="15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</row>
    <row r="155" ht="15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</row>
    <row r="156" ht="15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</row>
    <row r="157" ht="15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</row>
    <row r="158" ht="15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</row>
    <row r="159" ht="15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</row>
    <row r="160" ht="15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</row>
    <row r="161" ht="15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</row>
    <row r="162" ht="15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</row>
    <row r="163" ht="15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</row>
    <row r="164" ht="15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</row>
    <row r="165" ht="15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</row>
    <row r="166" ht="15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</row>
    <row r="167" ht="15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</row>
    <row r="168" ht="15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</row>
    <row r="169" ht="15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</row>
    <row r="170" ht="15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</row>
    <row r="171" ht="15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</row>
    <row r="172" ht="15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</row>
    <row r="173" ht="15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</row>
    <row r="174" ht="15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</row>
    <row r="175" ht="15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</row>
    <row r="176" ht="15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</row>
    <row r="177" ht="15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</row>
    <row r="178" ht="15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</row>
    <row r="179" ht="15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</row>
    <row r="180" ht="15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</row>
    <row r="181" ht="15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</row>
    <row r="182" ht="15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</row>
    <row r="183" ht="15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</row>
    <row r="184" ht="15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</row>
    <row r="185" ht="15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</row>
    <row r="186" ht="15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</row>
    <row r="187" ht="15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</row>
    <row r="188" ht="15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</row>
    <row r="189" ht="15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</row>
    <row r="190" ht="15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</row>
    <row r="191" ht="15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</row>
    <row r="192" ht="15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</row>
    <row r="193" ht="15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</row>
    <row r="194" ht="15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</row>
    <row r="195" ht="15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</row>
    <row r="196" ht="15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</row>
    <row r="197" ht="15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</row>
    <row r="198" ht="15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</row>
    <row r="199" ht="15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</row>
    <row r="200" ht="15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</row>
    <row r="201" ht="15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</row>
    <row r="202" ht="15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</row>
    <row r="203" ht="15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</row>
    <row r="204" ht="15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</row>
    <row r="205" ht="15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</row>
    <row r="206" ht="15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</row>
    <row r="207" ht="15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</row>
    <row r="208" ht="15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</row>
    <row r="209" ht="15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</row>
    <row r="210" ht="15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</row>
    <row r="211" ht="15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</row>
    <row r="212" ht="15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</row>
    <row r="213" ht="15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</row>
    <row r="214" ht="15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</row>
    <row r="215" ht="15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</row>
    <row r="216" ht="15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</row>
    <row r="217" ht="15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</row>
    <row r="218" ht="15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</row>
    <row r="219" ht="15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</row>
    <row r="220" ht="15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</row>
    <row r="221" ht="15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</row>
    <row r="222" ht="15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</row>
    <row r="223" ht="15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</row>
    <row r="224" ht="15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</row>
    <row r="225" ht="15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</row>
    <row r="226" ht="15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</row>
    <row r="227" ht="15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</row>
    <row r="228" ht="15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</row>
    <row r="229" ht="15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</row>
    <row r="230" ht="15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</row>
    <row r="231" ht="15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</row>
    <row r="232" ht="15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</row>
    <row r="233" ht="15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</row>
    <row r="234" ht="15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</row>
    <row r="235" ht="15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</row>
    <row r="236" ht="15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</row>
    <row r="237" ht="15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</row>
    <row r="238" ht="15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</row>
    <row r="239" ht="15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</row>
    <row r="240" ht="15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</row>
    <row r="241" ht="15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F11:F12"/>
    <mergeCell ref="G11:I11"/>
    <mergeCell ref="A24:B24"/>
    <mergeCell ref="A25:B25"/>
    <mergeCell ref="A26:B26"/>
    <mergeCell ref="J11:L11"/>
    <mergeCell ref="M11:M12"/>
    <mergeCell ref="O13:P13"/>
    <mergeCell ref="Q13:R13"/>
    <mergeCell ref="O1:P1"/>
    <mergeCell ref="Q1:R1"/>
    <mergeCell ref="A11:A12"/>
    <mergeCell ref="B11:B12"/>
    <mergeCell ref="C11:C12"/>
    <mergeCell ref="D11:D12"/>
    <mergeCell ref="E11:E12"/>
    <mergeCell ref="N11:N12"/>
  </mergeCells>
  <printOptions/>
  <pageMargins bottom="0.75" footer="0.0" header="0.0" left="0.3140625" right="0.380598958333333" top="0.544401041666667"/>
  <pageSetup fitToHeight="0" paperSize="9" orientation="landscape"/>
  <headerFooter>
    <oddHeader>&amp;C&amp;P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35.0"/>
    <col customWidth="1" min="3" max="4" width="14.43"/>
    <col customWidth="1" min="5" max="5" width="17.86"/>
    <col customWidth="1" min="6" max="6" width="14.43"/>
    <col customWidth="1" min="13" max="13" width="12.29"/>
    <col customWidth="1" hidden="1" min="15" max="15" width="10.43"/>
    <col customWidth="1" hidden="1" min="16" max="16" width="9.86"/>
    <col customWidth="1" hidden="1" min="17" max="17" width="10.57"/>
    <col customWidth="1" hidden="1" min="18" max="18" width="7.57"/>
    <col customWidth="1" hidden="1" min="19" max="19" width="10.4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7" t="s">
        <v>38</v>
      </c>
      <c r="Q1" s="31" t="s">
        <v>39</v>
      </c>
      <c r="S1" s="32" t="s">
        <v>40</v>
      </c>
      <c r="T1" s="1"/>
      <c r="U1" s="1"/>
      <c r="V1" s="1"/>
      <c r="W1" s="1"/>
      <c r="X1" s="1"/>
      <c r="Y1" s="1"/>
      <c r="Z1" s="1"/>
      <c r="AA1" s="1"/>
      <c r="AB1" s="1"/>
    </row>
    <row r="2" ht="15.75" customHeight="1">
      <c r="A2" s="1"/>
      <c r="B2" s="3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4" t="s">
        <v>41</v>
      </c>
      <c r="P2" s="35">
        <f>SUMIF(G14:G23, "6", H14:H23)</f>
        <v>0</v>
      </c>
      <c r="Q2" s="36" t="s">
        <v>41</v>
      </c>
      <c r="R2" s="37">
        <f>SUMIF(J14:J23, "6", K14:K23)</f>
        <v>0</v>
      </c>
      <c r="S2" s="37">
        <f>SUMIF(J14:J23, "6", K14:K23)</f>
        <v>0</v>
      </c>
      <c r="T2" s="1"/>
      <c r="U2" s="1"/>
      <c r="V2" s="1"/>
      <c r="W2" s="1"/>
      <c r="X2" s="1"/>
      <c r="Y2" s="1"/>
      <c r="Z2" s="1"/>
      <c r="AA2" s="1"/>
      <c r="AB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4" t="s">
        <v>42</v>
      </c>
      <c r="P3" s="35">
        <f>SUMIF(G14:G23, "5", H14:H23)</f>
        <v>0</v>
      </c>
      <c r="Q3" s="36" t="s">
        <v>42</v>
      </c>
      <c r="R3" s="37">
        <f>SUMIF(J14:J23, "5", K14:K23)</f>
        <v>0</v>
      </c>
      <c r="S3" s="37">
        <f>SUMIF(J14:J23, "5", K14:K23)</f>
        <v>0</v>
      </c>
      <c r="T3" s="1"/>
      <c r="U3" s="1"/>
      <c r="V3" s="1"/>
      <c r="W3" s="1"/>
      <c r="X3" s="1"/>
      <c r="Y3" s="1"/>
      <c r="Z3" s="1"/>
      <c r="AA3" s="1"/>
      <c r="AB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4" t="s">
        <v>4</v>
      </c>
      <c r="P4" s="35">
        <f>SUMIF(G14:G23, "4", H14:H23)</f>
        <v>0</v>
      </c>
      <c r="Q4" s="36" t="s">
        <v>4</v>
      </c>
      <c r="R4" s="37">
        <f>SUMIF(J14:J23, "4", K14:K23)</f>
        <v>0</v>
      </c>
      <c r="S4" s="38">
        <f>sum(S2:S3)/60</f>
        <v>0</v>
      </c>
      <c r="T4" s="1"/>
      <c r="U4" s="1"/>
      <c r="V4" s="1"/>
      <c r="W4" s="1"/>
      <c r="X4" s="1"/>
      <c r="Y4" s="1"/>
      <c r="Z4" s="1"/>
      <c r="AA4" s="1"/>
      <c r="AB4" s="1"/>
    </row>
    <row r="5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4" t="s">
        <v>5</v>
      </c>
      <c r="P5" s="35">
        <f>SUMIF(G14:G23, "3", H14:H23)</f>
        <v>255</v>
      </c>
      <c r="Q5" s="36" t="s">
        <v>5</v>
      </c>
      <c r="R5" s="37">
        <f>SUMIF(J14:J23, "3", K14:K23)</f>
        <v>255</v>
      </c>
      <c r="S5" s="32"/>
      <c r="T5" s="1"/>
      <c r="U5" s="1"/>
      <c r="V5" s="1"/>
      <c r="W5" s="1"/>
      <c r="X5" s="1"/>
      <c r="Y5" s="1"/>
      <c r="Z5" s="1"/>
      <c r="AA5" s="1"/>
      <c r="AB5" s="1"/>
    </row>
    <row r="6" ht="19.5" customHeight="1">
      <c r="A6" s="39" t="s">
        <v>43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34" t="s">
        <v>6</v>
      </c>
      <c r="P6" s="35">
        <f>SUMIF(G14:G23, "2", H14:H23)</f>
        <v>90</v>
      </c>
      <c r="Q6" s="36" t="s">
        <v>6</v>
      </c>
      <c r="R6" s="37">
        <f>SUMIF(J14:J23, "2", K14:K23)</f>
        <v>90</v>
      </c>
      <c r="S6" s="32"/>
      <c r="T6" s="1"/>
      <c r="U6" s="40"/>
      <c r="V6" s="40"/>
      <c r="W6" s="40"/>
      <c r="X6" s="40"/>
      <c r="Y6" s="40"/>
      <c r="Z6" s="40"/>
      <c r="AA6" s="40"/>
      <c r="AB6" s="40"/>
    </row>
    <row r="7" ht="18.75" customHeight="1">
      <c r="A7" s="39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17" t="s">
        <v>7</v>
      </c>
      <c r="P7" s="35">
        <f>SUMIF(G14:G23, "1", H14:H23)</f>
        <v>0</v>
      </c>
      <c r="Q7" s="41" t="s">
        <v>7</v>
      </c>
      <c r="R7" s="37">
        <f>SUMIF(J14:J23, "1", K14:K23)</f>
        <v>0</v>
      </c>
      <c r="S7" s="32"/>
      <c r="T7" s="1"/>
      <c r="U7" s="40"/>
      <c r="V7" s="40"/>
      <c r="W7" s="40"/>
      <c r="X7" s="40"/>
      <c r="Y7" s="40"/>
      <c r="Z7" s="40"/>
      <c r="AA7" s="40"/>
      <c r="AB7" s="40"/>
    </row>
    <row r="8" ht="18.75" customHeight="1">
      <c r="A8" s="40" t="s">
        <v>45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1" t="s">
        <v>9</v>
      </c>
      <c r="P8" s="35">
        <f>SUMIF(G14:G23, "7", H14:H23)</f>
        <v>30</v>
      </c>
      <c r="Q8" s="32" t="s">
        <v>9</v>
      </c>
      <c r="R8" s="37">
        <f>SUMIF(J14:J23, "7", K14:K23)</f>
        <v>30</v>
      </c>
      <c r="S8" s="32"/>
      <c r="T8" s="1"/>
      <c r="U8" s="40"/>
      <c r="V8" s="40"/>
      <c r="W8" s="40"/>
      <c r="X8" s="40"/>
      <c r="Y8" s="40"/>
      <c r="Z8" s="40"/>
      <c r="AA8" s="40"/>
      <c r="AB8" s="40"/>
    </row>
    <row r="9" ht="18.75" customHeight="1">
      <c r="A9" s="39" t="s">
        <v>46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1"/>
      <c r="P9" s="42">
        <f>SUM(P2:P8)/60</f>
        <v>6.25</v>
      </c>
      <c r="Q9" s="32"/>
      <c r="R9" s="43">
        <f>sum(R2:R8)/60</f>
        <v>6.25</v>
      </c>
      <c r="S9" s="32"/>
      <c r="T9" s="1"/>
      <c r="U9" s="40"/>
      <c r="V9" s="40"/>
      <c r="W9" s="40"/>
      <c r="X9" s="40"/>
      <c r="Y9" s="40"/>
      <c r="Z9" s="40"/>
      <c r="AA9" s="40"/>
      <c r="AB9" s="40"/>
    </row>
    <row r="10" ht="15.75" customHeight="1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"/>
      <c r="P10" s="1"/>
      <c r="Q10" s="32"/>
      <c r="R10" s="32"/>
      <c r="S10" s="32"/>
      <c r="T10" s="1"/>
      <c r="U10" s="40"/>
      <c r="V10" s="40"/>
      <c r="W10" s="40"/>
      <c r="X10" s="40"/>
      <c r="Y10" s="40"/>
      <c r="Z10" s="40"/>
      <c r="AA10" s="40"/>
      <c r="AB10" s="40"/>
    </row>
    <row r="11" ht="66.0" customHeight="1">
      <c r="A11" s="44" t="s">
        <v>2</v>
      </c>
      <c r="B11" s="44" t="s">
        <v>47</v>
      </c>
      <c r="C11" s="44" t="s">
        <v>48</v>
      </c>
      <c r="D11" s="44" t="s">
        <v>49</v>
      </c>
      <c r="E11" s="44" t="s">
        <v>50</v>
      </c>
      <c r="F11" s="44" t="s">
        <v>51</v>
      </c>
      <c r="G11" s="45" t="s">
        <v>52</v>
      </c>
      <c r="H11" s="46"/>
      <c r="I11" s="19"/>
      <c r="J11" s="45" t="s">
        <v>53</v>
      </c>
      <c r="K11" s="46"/>
      <c r="L11" s="19"/>
      <c r="M11" s="44" t="s">
        <v>11</v>
      </c>
      <c r="N11" s="44" t="s">
        <v>13</v>
      </c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</row>
    <row r="12" ht="118.5" customHeight="1">
      <c r="A12" s="8"/>
      <c r="B12" s="8"/>
      <c r="C12" s="8"/>
      <c r="D12" s="8"/>
      <c r="E12" s="8"/>
      <c r="F12" s="8"/>
      <c r="G12" s="48" t="s">
        <v>54</v>
      </c>
      <c r="H12" s="49" t="s">
        <v>55</v>
      </c>
      <c r="I12" s="49" t="s">
        <v>85</v>
      </c>
      <c r="J12" s="48" t="s">
        <v>54</v>
      </c>
      <c r="K12" s="49" t="s">
        <v>55</v>
      </c>
      <c r="L12" s="49" t="s">
        <v>86</v>
      </c>
      <c r="M12" s="8"/>
      <c r="N12" s="8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ht="15.75" customHeight="1">
      <c r="A13" s="50" t="s">
        <v>14</v>
      </c>
      <c r="B13" s="50" t="s">
        <v>15</v>
      </c>
      <c r="C13" s="50" t="s">
        <v>16</v>
      </c>
      <c r="D13" s="50" t="s">
        <v>17</v>
      </c>
      <c r="E13" s="50" t="s">
        <v>18</v>
      </c>
      <c r="F13" s="50" t="s">
        <v>19</v>
      </c>
      <c r="G13" s="50" t="s">
        <v>20</v>
      </c>
      <c r="H13" s="50" t="s">
        <v>21</v>
      </c>
      <c r="I13" s="50" t="s">
        <v>22</v>
      </c>
      <c r="J13" s="50" t="s">
        <v>23</v>
      </c>
      <c r="K13" s="50" t="s">
        <v>24</v>
      </c>
      <c r="L13" s="50" t="s">
        <v>25</v>
      </c>
      <c r="M13" s="50" t="s">
        <v>58</v>
      </c>
      <c r="N13" s="50" t="s">
        <v>59</v>
      </c>
      <c r="O13" s="47"/>
      <c r="Q13" s="47"/>
      <c r="S13" s="47"/>
      <c r="T13" s="47"/>
      <c r="U13" s="47"/>
      <c r="V13" s="47"/>
      <c r="W13" s="47"/>
      <c r="X13" s="47"/>
      <c r="Y13" s="47"/>
      <c r="Z13" s="47"/>
      <c r="AA13" s="47"/>
      <c r="AB13" s="47"/>
    </row>
    <row r="14">
      <c r="A14" s="51">
        <v>1.0</v>
      </c>
      <c r="B14" s="52" t="s">
        <v>60</v>
      </c>
      <c r="C14" s="53">
        <v>0.3125</v>
      </c>
      <c r="D14" s="54">
        <v>0.3333333333333333</v>
      </c>
      <c r="E14" s="55">
        <v>45539.0</v>
      </c>
      <c r="F14" s="49" t="s">
        <v>61</v>
      </c>
      <c r="G14" s="49">
        <v>3.0</v>
      </c>
      <c r="H14" s="56">
        <f t="shared" ref="H14:H23" si="1">HOUR(D14)*60+MINUTE(D14)-HOUR(C14)*60-MINUTE(C14)</f>
        <v>30</v>
      </c>
      <c r="I14" s="15">
        <v>100.0</v>
      </c>
      <c r="J14" s="49">
        <v>3.0</v>
      </c>
      <c r="K14" s="56">
        <f t="shared" ref="K14:K16" si="2">H14</f>
        <v>30</v>
      </c>
      <c r="L14" s="49">
        <v>90.0</v>
      </c>
      <c r="M14" s="56">
        <f t="shared" ref="M14:M23" si="3">IF(OR(J14=7,J14=1),1*L14*K14/100,IF(OR(J14=6,J14=3),1.2*L14*K14/100,IF(OR(J14=5,J14=4),1.3*L14*K14/100,IF(J14=2,1.1*L14*K14/100))))</f>
        <v>32.4</v>
      </c>
      <c r="N14" s="15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</row>
    <row r="15">
      <c r="A15" s="51">
        <v>2.0</v>
      </c>
      <c r="B15" s="57" t="s">
        <v>62</v>
      </c>
      <c r="C15" s="53">
        <v>0.3333333333333333</v>
      </c>
      <c r="D15" s="53">
        <v>0.375</v>
      </c>
      <c r="E15" s="55">
        <v>45477.0</v>
      </c>
      <c r="F15" s="49" t="s">
        <v>63</v>
      </c>
      <c r="G15" s="49">
        <v>2.0</v>
      </c>
      <c r="H15" s="56">
        <f t="shared" si="1"/>
        <v>60</v>
      </c>
      <c r="I15" s="15">
        <v>90.0</v>
      </c>
      <c r="J15" s="49">
        <v>2.0</v>
      </c>
      <c r="K15" s="56">
        <f t="shared" si="2"/>
        <v>60</v>
      </c>
      <c r="L15" s="49">
        <v>94.0</v>
      </c>
      <c r="M15" s="56">
        <f t="shared" si="3"/>
        <v>62.04</v>
      </c>
      <c r="N15" s="58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</row>
    <row r="16">
      <c r="A16" s="51">
        <v>3.0</v>
      </c>
      <c r="B16" s="57" t="s">
        <v>64</v>
      </c>
      <c r="C16" s="53">
        <v>0.375</v>
      </c>
      <c r="D16" s="53">
        <v>0.3958333333333333</v>
      </c>
      <c r="E16" s="59"/>
      <c r="F16" s="49" t="s">
        <v>65</v>
      </c>
      <c r="G16" s="49">
        <v>2.0</v>
      </c>
      <c r="H16" s="56">
        <f t="shared" si="1"/>
        <v>30</v>
      </c>
      <c r="I16" s="15">
        <v>90.0</v>
      </c>
      <c r="J16" s="49">
        <v>2.0</v>
      </c>
      <c r="K16" s="56">
        <f t="shared" si="2"/>
        <v>30</v>
      </c>
      <c r="L16" s="49">
        <v>93.0</v>
      </c>
      <c r="M16" s="56">
        <f t="shared" si="3"/>
        <v>30.69</v>
      </c>
      <c r="N16" s="58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</row>
    <row r="17">
      <c r="A17" s="51">
        <v>4.0</v>
      </c>
      <c r="B17" s="57" t="s">
        <v>66</v>
      </c>
      <c r="C17" s="53">
        <v>0.3958333333333333</v>
      </c>
      <c r="D17" s="54">
        <v>0.4166666666666667</v>
      </c>
      <c r="E17" s="59"/>
      <c r="F17" s="49"/>
      <c r="G17" s="49">
        <v>7.0</v>
      </c>
      <c r="H17" s="56">
        <f t="shared" si="1"/>
        <v>30</v>
      </c>
      <c r="I17" s="15">
        <v>100.0</v>
      </c>
      <c r="J17" s="49">
        <f>G17</f>
        <v>7</v>
      </c>
      <c r="K17" s="15">
        <v>30.0</v>
      </c>
      <c r="L17" s="49">
        <v>90.0</v>
      </c>
      <c r="M17" s="56">
        <f t="shared" si="3"/>
        <v>27</v>
      </c>
      <c r="N17" s="58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</row>
    <row r="18">
      <c r="A18" s="51">
        <v>5.0</v>
      </c>
      <c r="B18" s="52" t="s">
        <v>60</v>
      </c>
      <c r="C18" s="53">
        <v>0.5520833333333334</v>
      </c>
      <c r="D18" s="53">
        <v>0.7083333333333334</v>
      </c>
      <c r="E18" s="59"/>
      <c r="F18" s="49" t="s">
        <v>61</v>
      </c>
      <c r="G18" s="49">
        <v>3.0</v>
      </c>
      <c r="H18" s="56">
        <f t="shared" si="1"/>
        <v>225</v>
      </c>
      <c r="I18" s="15">
        <v>90.0</v>
      </c>
      <c r="J18" s="49">
        <v>3.0</v>
      </c>
      <c r="K18" s="15">
        <v>225.0</v>
      </c>
      <c r="L18" s="49">
        <v>90.0</v>
      </c>
      <c r="M18" s="56">
        <f t="shared" si="3"/>
        <v>243</v>
      </c>
      <c r="N18" s="58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</row>
    <row r="19">
      <c r="A19" s="51">
        <v>6.0</v>
      </c>
      <c r="B19" s="52"/>
      <c r="C19" s="53"/>
      <c r="D19" s="53"/>
      <c r="E19" s="59"/>
      <c r="F19" s="49"/>
      <c r="G19" s="49">
        <v>1.0</v>
      </c>
      <c r="H19" s="56">
        <f t="shared" si="1"/>
        <v>0</v>
      </c>
      <c r="I19" s="15">
        <v>90.0</v>
      </c>
      <c r="J19" s="49">
        <f t="shared" ref="J19:K19" si="4">G19</f>
        <v>1</v>
      </c>
      <c r="K19" s="56">
        <f t="shared" si="4"/>
        <v>0</v>
      </c>
      <c r="L19" s="49">
        <v>90.0</v>
      </c>
      <c r="M19" s="56">
        <f t="shared" si="3"/>
        <v>0</v>
      </c>
      <c r="N19" s="58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</row>
    <row r="20">
      <c r="A20" s="51">
        <v>7.0</v>
      </c>
      <c r="B20" s="52"/>
      <c r="C20" s="53"/>
      <c r="D20" s="53"/>
      <c r="E20" s="59"/>
      <c r="F20" s="49"/>
      <c r="G20" s="49">
        <v>7.0</v>
      </c>
      <c r="H20" s="56">
        <f t="shared" si="1"/>
        <v>0</v>
      </c>
      <c r="I20" s="15">
        <v>90.0</v>
      </c>
      <c r="J20" s="49">
        <f t="shared" ref="J20:K20" si="5">G20</f>
        <v>7</v>
      </c>
      <c r="K20" s="56">
        <f t="shared" si="5"/>
        <v>0</v>
      </c>
      <c r="L20" s="49">
        <v>90.0</v>
      </c>
      <c r="M20" s="56">
        <f t="shared" si="3"/>
        <v>0</v>
      </c>
      <c r="N20" s="58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</row>
    <row r="21" ht="15.75" customHeight="1">
      <c r="A21" s="51">
        <v>8.0</v>
      </c>
      <c r="B21" s="52"/>
      <c r="C21" s="53"/>
      <c r="D21" s="53"/>
      <c r="E21" s="59"/>
      <c r="F21" s="49"/>
      <c r="G21" s="49">
        <v>3.0</v>
      </c>
      <c r="H21" s="56">
        <f t="shared" si="1"/>
        <v>0</v>
      </c>
      <c r="I21" s="15">
        <v>90.0</v>
      </c>
      <c r="J21" s="49">
        <f t="shared" ref="J21:K21" si="6">G21</f>
        <v>3</v>
      </c>
      <c r="K21" s="56">
        <f t="shared" si="6"/>
        <v>0</v>
      </c>
      <c r="L21" s="49">
        <v>90.0</v>
      </c>
      <c r="M21" s="56">
        <f t="shared" si="3"/>
        <v>0</v>
      </c>
      <c r="N21" s="58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</row>
    <row r="22" ht="15.75" customHeight="1">
      <c r="A22" s="51">
        <v>9.0</v>
      </c>
      <c r="B22" s="52"/>
      <c r="C22" s="53"/>
      <c r="D22" s="53"/>
      <c r="E22" s="60"/>
      <c r="F22" s="60"/>
      <c r="G22" s="49">
        <v>2.0</v>
      </c>
      <c r="H22" s="56">
        <f t="shared" si="1"/>
        <v>0</v>
      </c>
      <c r="I22" s="15">
        <v>95.0</v>
      </c>
      <c r="J22" s="49">
        <f t="shared" ref="J22:K22" si="7">G22</f>
        <v>2</v>
      </c>
      <c r="K22" s="56">
        <f t="shared" si="7"/>
        <v>0</v>
      </c>
      <c r="L22" s="49">
        <v>90.0</v>
      </c>
      <c r="M22" s="56">
        <f t="shared" si="3"/>
        <v>0</v>
      </c>
      <c r="N22" s="58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</row>
    <row r="23" ht="15.75" customHeight="1">
      <c r="A23" s="51">
        <v>10.0</v>
      </c>
      <c r="B23" s="52"/>
      <c r="C23" s="53"/>
      <c r="D23" s="53"/>
      <c r="E23" s="60"/>
      <c r="F23" s="60"/>
      <c r="G23" s="49">
        <v>1.0</v>
      </c>
      <c r="H23" s="56">
        <f t="shared" si="1"/>
        <v>0</v>
      </c>
      <c r="I23" s="15">
        <v>95.0</v>
      </c>
      <c r="J23" s="49">
        <f t="shared" ref="J23:K23" si="8">G23</f>
        <v>1</v>
      </c>
      <c r="K23" s="56">
        <f t="shared" si="8"/>
        <v>0</v>
      </c>
      <c r="L23" s="49">
        <v>90.0</v>
      </c>
      <c r="M23" s="56">
        <f t="shared" si="3"/>
        <v>0</v>
      </c>
      <c r="N23" s="58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</row>
    <row r="24" ht="15.75" customHeight="1">
      <c r="A24" s="45" t="s">
        <v>34</v>
      </c>
      <c r="B24" s="19"/>
      <c r="C24" s="61"/>
      <c r="D24" s="61"/>
      <c r="E24" s="62"/>
      <c r="F24" s="62"/>
      <c r="G24" s="62"/>
      <c r="H24" s="63">
        <f>SUM(H14:H23)/60</f>
        <v>6.25</v>
      </c>
      <c r="I24" s="63"/>
      <c r="J24" s="63"/>
      <c r="K24" s="63">
        <f>SUM(K14:K23)/60</f>
        <v>6.25</v>
      </c>
      <c r="L24" s="64"/>
      <c r="M24" s="63">
        <f>round(SUM(M14:M23)/60,1)</f>
        <v>6.6</v>
      </c>
      <c r="N24" s="62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</row>
    <row r="25" ht="18.0" customHeight="1">
      <c r="A25" s="45" t="s">
        <v>67</v>
      </c>
      <c r="B25" s="19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>
        <f>round(M24*100/8,0)</f>
        <v>83</v>
      </c>
      <c r="N25" s="66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</row>
    <row r="26" ht="71.25" customHeight="1">
      <c r="A26" s="45" t="s">
        <v>68</v>
      </c>
      <c r="B26" s="19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49" t="str">
        <f>if(M25&gt;90,"Hoàn thành Xuất sắc nhiệm vụ",if(AND(M25&gt;=80,M25&lt;=90),"Hoàn hành tốt nhiệm vụ",if(AND(M25&gt;=50,M25&lt;80),"Hoàn thành nhiệm vụ",if(50&gt;M25,"Không hoàn thành nhiệm vụ"))))</f>
        <v>Hoàn hành tốt nhiệm vụ</v>
      </c>
      <c r="N26" s="66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</row>
    <row r="27" ht="15.0" customHeight="1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</row>
    <row r="28" ht="15.0" customHeight="1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</row>
    <row r="29" ht="15.0" customHeight="1">
      <c r="A29" s="68"/>
      <c r="B29" s="68"/>
      <c r="C29" s="68"/>
      <c r="D29" s="68"/>
      <c r="E29" s="68"/>
      <c r="F29" s="68"/>
      <c r="G29" s="68"/>
      <c r="H29" s="68"/>
      <c r="I29" s="68"/>
      <c r="J29" s="69"/>
      <c r="K29" s="69"/>
      <c r="L29" s="68"/>
      <c r="M29" s="68"/>
      <c r="N29" s="68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</row>
    <row r="30" ht="15.0" customHeight="1">
      <c r="A30" s="68"/>
      <c r="B30" s="68"/>
      <c r="C30" s="68"/>
      <c r="D30" s="68"/>
      <c r="E30" s="68"/>
      <c r="F30" s="68"/>
      <c r="G30" s="1"/>
      <c r="H30" s="26"/>
      <c r="I30" s="26"/>
      <c r="J30" s="26"/>
      <c r="K30" s="68"/>
      <c r="L30" s="68"/>
      <c r="M30" s="69"/>
      <c r="N30" s="68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</row>
    <row r="31" ht="15.0" customHeight="1">
      <c r="A31" s="68"/>
      <c r="B31" s="68"/>
      <c r="C31" s="68"/>
      <c r="D31" s="68"/>
      <c r="E31" s="68"/>
      <c r="F31" s="68"/>
      <c r="G31" s="68"/>
      <c r="H31" s="26"/>
      <c r="I31" s="26"/>
      <c r="J31" s="26"/>
      <c r="K31" s="68"/>
      <c r="L31" s="68"/>
      <c r="M31" s="70"/>
      <c r="N31" s="68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</row>
    <row r="32" ht="15.0" customHeight="1">
      <c r="A32" s="68"/>
      <c r="B32" s="68"/>
      <c r="C32" s="68"/>
      <c r="D32" s="68"/>
      <c r="E32" s="68"/>
      <c r="F32" s="68"/>
      <c r="G32" s="68"/>
      <c r="H32" s="26"/>
      <c r="I32" s="26"/>
      <c r="J32" s="26"/>
      <c r="K32" s="68"/>
      <c r="L32" s="68"/>
      <c r="M32" s="69"/>
      <c r="N32" s="68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</row>
    <row r="33" ht="15.0" customHeight="1">
      <c r="A33" s="68"/>
      <c r="B33" s="68"/>
      <c r="C33" s="68"/>
      <c r="D33" s="68"/>
      <c r="E33" s="68"/>
      <c r="F33" s="68"/>
      <c r="G33" s="68"/>
      <c r="H33" s="26"/>
      <c r="I33" s="26"/>
      <c r="J33" s="26"/>
      <c r="K33" s="68"/>
      <c r="L33" s="68"/>
      <c r="M33" s="70"/>
      <c r="N33" s="68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</row>
    <row r="34" ht="15.0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</row>
    <row r="35" ht="15.0" customHeight="1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ht="15.0" customHeight="1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</row>
    <row r="37" ht="15.0" customHeigh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</row>
    <row r="38" ht="15.75" customHeight="1">
      <c r="A38" s="26"/>
      <c r="B38" s="71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ht="15.75" customHeight="1">
      <c r="A39" s="26"/>
      <c r="B39" s="72" t="s">
        <v>69</v>
      </c>
      <c r="C39" s="26" t="s">
        <v>70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ht="15.75" customHeight="1">
      <c r="A40" s="26"/>
      <c r="B40" s="26"/>
      <c r="C40" s="26" t="s">
        <v>71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ht="15.75" customHeight="1">
      <c r="A41" s="26"/>
      <c r="B41" s="26"/>
      <c r="C41" s="26" t="s">
        <v>72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ht="15.75" customHeight="1">
      <c r="A42" s="30"/>
      <c r="B42" s="73"/>
      <c r="C42" s="74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ht="15.7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</row>
    <row r="44" ht="15.7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</row>
    <row r="45" ht="15.7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</row>
    <row r="46" ht="15.7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</row>
    <row r="47" ht="15.7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</row>
    <row r="48" ht="15.7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</row>
    <row r="49" ht="15.7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</row>
    <row r="50" ht="15.7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</row>
    <row r="51" ht="15.7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</row>
    <row r="52" ht="15.7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</row>
    <row r="53" ht="15.7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</row>
    <row r="54" ht="15.7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</row>
    <row r="55" ht="15.7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</row>
    <row r="56" ht="15.7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</row>
    <row r="57" ht="15.7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</row>
    <row r="58" ht="15.7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</row>
    <row r="59" ht="15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</row>
    <row r="60" ht="15.7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</row>
    <row r="61" ht="15.7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</row>
    <row r="62" ht="15.7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</row>
    <row r="63" ht="15.7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</row>
    <row r="64" ht="15.7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</row>
    <row r="65" ht="15.7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</row>
    <row r="66" ht="15.7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</row>
    <row r="67" ht="15.7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</row>
    <row r="68" ht="15.7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</row>
    <row r="69" ht="15.7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</row>
    <row r="70" ht="15.7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</row>
    <row r="71" ht="15.7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</row>
    <row r="72" ht="15.7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</row>
    <row r="73" ht="15.7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</row>
    <row r="74" ht="15.7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</row>
    <row r="75" ht="15.7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</row>
    <row r="76" ht="15.7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</row>
    <row r="77" ht="15.7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</row>
    <row r="78" ht="15.7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</row>
    <row r="79" ht="15.7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</row>
    <row r="80" ht="15.7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</row>
    <row r="81" ht="15.7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</row>
    <row r="82" ht="15.7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</row>
    <row r="83" ht="15.7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</row>
    <row r="84" ht="15.7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</row>
    <row r="85" ht="15.7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</row>
    <row r="86" ht="15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</row>
    <row r="87" ht="15.7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</row>
    <row r="88" ht="15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</row>
    <row r="89" ht="15.7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</row>
    <row r="90" ht="15.7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</row>
    <row r="91" ht="15.7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</row>
    <row r="92" ht="15.7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</row>
    <row r="93" ht="15.7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</row>
    <row r="94" ht="15.7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</row>
    <row r="95" ht="15.7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</row>
    <row r="96" ht="15.7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</row>
    <row r="97" ht="15.7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</row>
    <row r="98" ht="15.7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</row>
    <row r="99" ht="15.7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</row>
    <row r="100" ht="15.7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</row>
    <row r="101" ht="15.7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</row>
    <row r="102" ht="15.7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</row>
    <row r="103" ht="15.7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</row>
    <row r="104" ht="15.7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</row>
    <row r="105" ht="15.7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</row>
    <row r="106" ht="15.7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</row>
    <row r="107" ht="15.7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</row>
    <row r="108" ht="15.7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</row>
    <row r="109" ht="15.7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</row>
    <row r="110" ht="15.7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</row>
    <row r="111" ht="15.7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</row>
    <row r="112" ht="15.7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</row>
    <row r="113" ht="15.7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</row>
    <row r="114" ht="15.7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</row>
    <row r="115" ht="15.7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</row>
    <row r="116" ht="15.7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</row>
    <row r="117" ht="15.7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</row>
    <row r="118" ht="15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</row>
    <row r="119" ht="15.7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</row>
    <row r="120" ht="15.7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</row>
    <row r="121" ht="15.7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</row>
    <row r="122" ht="15.7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</row>
    <row r="123" ht="15.7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</row>
    <row r="124" ht="15.7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</row>
    <row r="125" ht="15.7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</row>
    <row r="126" ht="15.7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</row>
    <row r="127" ht="15.7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</row>
    <row r="128" ht="15.7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</row>
    <row r="129" ht="15.7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</row>
    <row r="130" ht="15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</row>
    <row r="131" ht="15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</row>
    <row r="132" ht="15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</row>
    <row r="133" ht="15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</row>
    <row r="134" ht="15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</row>
    <row r="135" ht="15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</row>
    <row r="136" ht="15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</row>
    <row r="137" ht="15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</row>
    <row r="138" ht="15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</row>
    <row r="139" ht="15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</row>
    <row r="140" ht="15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</row>
    <row r="141" ht="15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</row>
    <row r="142" ht="15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</row>
    <row r="143" ht="15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</row>
    <row r="144" ht="15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</row>
    <row r="145" ht="15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</row>
    <row r="146" ht="15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</row>
    <row r="147" ht="15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</row>
    <row r="148" ht="15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</row>
    <row r="149" ht="15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</row>
    <row r="150" ht="15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</row>
    <row r="151" ht="15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</row>
    <row r="152" ht="15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</row>
    <row r="153" ht="15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</row>
    <row r="154" ht="15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</row>
    <row r="155" ht="15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</row>
    <row r="156" ht="15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</row>
    <row r="157" ht="15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</row>
    <row r="158" ht="15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</row>
    <row r="159" ht="15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</row>
    <row r="160" ht="15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</row>
    <row r="161" ht="15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</row>
    <row r="162" ht="15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</row>
    <row r="163" ht="15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</row>
    <row r="164" ht="15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</row>
    <row r="165" ht="15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</row>
    <row r="166" ht="15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</row>
    <row r="167" ht="15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</row>
    <row r="168" ht="15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</row>
    <row r="169" ht="15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</row>
    <row r="170" ht="15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</row>
    <row r="171" ht="15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</row>
    <row r="172" ht="15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</row>
    <row r="173" ht="15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</row>
    <row r="174" ht="15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</row>
    <row r="175" ht="15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</row>
    <row r="176" ht="15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</row>
    <row r="177" ht="15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</row>
    <row r="178" ht="15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</row>
    <row r="179" ht="15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</row>
    <row r="180" ht="15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</row>
    <row r="181" ht="15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</row>
    <row r="182" ht="15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</row>
    <row r="183" ht="15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</row>
    <row r="184" ht="15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</row>
    <row r="185" ht="15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</row>
    <row r="186" ht="15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</row>
    <row r="187" ht="15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</row>
    <row r="188" ht="15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</row>
    <row r="189" ht="15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</row>
    <row r="190" ht="15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</row>
    <row r="191" ht="15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</row>
    <row r="192" ht="15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</row>
    <row r="193" ht="15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</row>
    <row r="194" ht="15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</row>
    <row r="195" ht="15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</row>
    <row r="196" ht="15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</row>
    <row r="197" ht="15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</row>
    <row r="198" ht="15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</row>
    <row r="199" ht="15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</row>
    <row r="200" ht="15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</row>
    <row r="201" ht="15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</row>
    <row r="202" ht="15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</row>
    <row r="203" ht="15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</row>
    <row r="204" ht="15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</row>
    <row r="205" ht="15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</row>
    <row r="206" ht="15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</row>
    <row r="207" ht="15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</row>
    <row r="208" ht="15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</row>
    <row r="209" ht="15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</row>
    <row r="210" ht="15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</row>
    <row r="211" ht="15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</row>
    <row r="212" ht="15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</row>
    <row r="213" ht="15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</row>
    <row r="214" ht="15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</row>
    <row r="215" ht="15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</row>
    <row r="216" ht="15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</row>
    <row r="217" ht="15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</row>
    <row r="218" ht="15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</row>
    <row r="219" ht="15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</row>
    <row r="220" ht="15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</row>
    <row r="221" ht="15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</row>
    <row r="222" ht="15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</row>
    <row r="223" ht="15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</row>
    <row r="224" ht="15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</row>
    <row r="225" ht="15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</row>
    <row r="226" ht="15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</row>
    <row r="227" ht="15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</row>
    <row r="228" ht="15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</row>
    <row r="229" ht="15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</row>
    <row r="230" ht="15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</row>
    <row r="231" ht="15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</row>
    <row r="232" ht="15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</row>
    <row r="233" ht="15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</row>
    <row r="234" ht="15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</row>
    <row r="235" ht="15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</row>
    <row r="236" ht="15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</row>
    <row r="237" ht="15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</row>
    <row r="238" ht="15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</row>
    <row r="239" ht="15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</row>
    <row r="240" ht="15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</row>
    <row r="241" ht="15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F11:F12"/>
    <mergeCell ref="G11:I11"/>
    <mergeCell ref="A24:B24"/>
    <mergeCell ref="A25:B25"/>
    <mergeCell ref="A26:B26"/>
    <mergeCell ref="J11:L11"/>
    <mergeCell ref="M11:M12"/>
    <mergeCell ref="O13:P13"/>
    <mergeCell ref="Q13:R13"/>
    <mergeCell ref="O1:P1"/>
    <mergeCell ref="Q1:R1"/>
    <mergeCell ref="A11:A12"/>
    <mergeCell ref="B11:B12"/>
    <mergeCell ref="C11:C12"/>
    <mergeCell ref="D11:D12"/>
    <mergeCell ref="E11:E12"/>
    <mergeCell ref="N11:N12"/>
  </mergeCells>
  <printOptions/>
  <pageMargins bottom="0.75" footer="0.0" header="0.0" left="0.3140625" right="0.380598958333333" top="0.544401041666667"/>
  <pageSetup fitToHeight="0" paperSize="9" orientation="landscape"/>
  <headerFooter>
    <oddHeader>&amp;C&amp;P</oddHeader>
  </headerFooter>
  <drawing r:id="rId1"/>
</worksheet>
</file>